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LIFO\Desktop\"/>
    </mc:Choice>
  </mc:AlternateContent>
  <xr:revisionPtr revIDLastSave="0" documentId="8_{0286E231-ED2C-4847-859B-7374F86BD48E}" xr6:coauthVersionLast="36" xr6:coauthVersionMax="36" xr10:uidLastSave="{00000000-0000-0000-0000-000000000000}"/>
  <bookViews>
    <workbookView xWindow="-30" yWindow="45" windowWidth="15330" windowHeight="9090" tabRatio="852" xr2:uid="{00000000-000D-0000-FFFF-FFFF00000000}"/>
  </bookViews>
  <sheets>
    <sheet name="Ex1 Index Calc" sheetId="7" r:id="rId1"/>
    <sheet name="Ex1 R16" sheetId="11" r:id="rId2"/>
    <sheet name="Ex2 Index Calc" sheetId="4" r:id="rId3"/>
    <sheet name="Ex2 R16" sheetId="8" r:id="rId4"/>
    <sheet name="Ex3 Index Calc" sheetId="16" r:id="rId5"/>
    <sheet name="Ex3 R16" sheetId="13" r:id="rId6"/>
    <sheet name="Ex4 Index Calc" sheetId="17" r:id="rId7"/>
    <sheet name="Ex4 R16" sheetId="14" r:id="rId8"/>
    <sheet name="Ex5 Index Calc" sheetId="18" r:id="rId9"/>
    <sheet name="Ex5 R16" sheetId="15" r:id="rId10"/>
    <sheet name="Ex6 Index Calc" sheetId="19" r:id="rId11"/>
    <sheet name="Ex6 R16" sheetId="20" r:id="rId12"/>
    <sheet name="Ex6 AltSteps" sheetId="21" r:id="rId13"/>
    <sheet name="PPIIndexes" sheetId="1" r:id="rId14"/>
  </sheets>
  <definedNames>
    <definedName name="_xlnm.Print_Area" localSheetId="0">'Ex1 Index Calc'!$B$1:$I$68</definedName>
    <definedName name="_xlnm.Print_Area" localSheetId="3">#N/A</definedName>
    <definedName name="_xlnm.Print_Area" localSheetId="5">#N/A</definedName>
    <definedName name="_xlnm.Print_Area" localSheetId="7">#N/A</definedName>
    <definedName name="_xlnm.Print_Area" localSheetId="9">#N/A</definedName>
    <definedName name="_xlnm.Print_Area" localSheetId="11">#N/A</definedName>
  </definedNames>
  <calcPr calcId="162913"/>
</workbook>
</file>

<file path=xl/calcChain.xml><?xml version="1.0" encoding="utf-8"?>
<calcChain xmlns="http://schemas.openxmlformats.org/spreadsheetml/2006/main">
  <c r="B58" i="21" l="1"/>
  <c r="B56" i="21"/>
  <c r="B54" i="21"/>
  <c r="B52" i="21"/>
  <c r="B51" i="21"/>
  <c r="A47" i="21"/>
  <c r="A46" i="21"/>
  <c r="B45" i="21"/>
  <c r="A45" i="21"/>
  <c r="A44" i="21"/>
  <c r="B43" i="21"/>
  <c r="A43" i="21"/>
  <c r="B42" i="21"/>
  <c r="B44" i="21" s="1"/>
  <c r="B46" i="21" s="1"/>
  <c r="B47" i="21" s="1"/>
  <c r="A42" i="21"/>
  <c r="A38" i="21"/>
  <c r="A37" i="21"/>
  <c r="B36" i="21"/>
  <c r="A36" i="21"/>
  <c r="A35" i="21"/>
  <c r="B34" i="21"/>
  <c r="A34" i="21"/>
  <c r="B33" i="21"/>
  <c r="B35" i="21" s="1"/>
  <c r="B37" i="21" s="1"/>
  <c r="B38" i="21" s="1"/>
  <c r="A33" i="21"/>
  <c r="D32" i="21"/>
  <c r="D31" i="21"/>
  <c r="E30" i="21"/>
  <c r="D30" i="21"/>
  <c r="D29" i="21"/>
  <c r="A29" i="21"/>
  <c r="E28" i="21"/>
  <c r="D28" i="21"/>
  <c r="A28" i="21"/>
  <c r="E27" i="21"/>
  <c r="D27" i="21"/>
  <c r="B27" i="21"/>
  <c r="A27" i="21"/>
  <c r="A26" i="21"/>
  <c r="B25" i="21"/>
  <c r="A25" i="21"/>
  <c r="B24" i="21"/>
  <c r="A24" i="21"/>
  <c r="E22" i="21"/>
  <c r="E21" i="21"/>
  <c r="E20" i="21"/>
  <c r="B19" i="21"/>
  <c r="E18" i="21"/>
  <c r="B17" i="21"/>
  <c r="E16" i="21"/>
  <c r="B16" i="21"/>
  <c r="B18" i="21" s="1"/>
  <c r="B20" i="21" s="1"/>
  <c r="E14" i="21"/>
  <c r="E12" i="21"/>
  <c r="E10" i="21"/>
  <c r="B10" i="21"/>
  <c r="E8" i="21"/>
  <c r="B8" i="21"/>
  <c r="E7" i="21"/>
  <c r="E9" i="21" s="1"/>
  <c r="E11" i="21" s="1"/>
  <c r="E13" i="21" s="1"/>
  <c r="E15" i="21" s="1"/>
  <c r="E17" i="21" s="1"/>
  <c r="E19" i="21" s="1"/>
  <c r="E23" i="21" s="1"/>
  <c r="B7" i="21"/>
  <c r="B9" i="21" s="1"/>
  <c r="B11" i="21" s="1"/>
  <c r="B12" i="21" s="1"/>
  <c r="B13" i="21" s="1"/>
  <c r="B21" i="21" l="1"/>
  <c r="B26" i="21"/>
  <c r="B28" i="21" s="1"/>
  <c r="B29" i="21" s="1"/>
  <c r="B53" i="21"/>
  <c r="B55" i="21" s="1"/>
  <c r="B57" i="21" s="1"/>
  <c r="B59" i="21" s="1"/>
  <c r="E29" i="21"/>
  <c r="E31" i="21" s="1"/>
  <c r="E32" i="21" s="1"/>
  <c r="B30" i="21"/>
  <c r="B39" i="21" s="1"/>
  <c r="B48" i="21" l="1"/>
  <c r="B60" i="21" s="1"/>
  <c r="E24" i="21"/>
  <c r="E33" i="21" s="1"/>
  <c r="L30" i="20" l="1"/>
  <c r="I30" i="20"/>
  <c r="H30" i="20"/>
  <c r="G30" i="20"/>
  <c r="L29" i="20"/>
  <c r="K29" i="20"/>
  <c r="J29" i="20"/>
  <c r="I29" i="20"/>
  <c r="H29" i="20"/>
  <c r="G29" i="20"/>
  <c r="F29" i="20"/>
  <c r="E29" i="20"/>
  <c r="C29" i="20"/>
  <c r="B29" i="20"/>
  <c r="L28" i="20"/>
  <c r="K28" i="20"/>
  <c r="J28" i="20"/>
  <c r="I28" i="20"/>
  <c r="H28" i="20"/>
  <c r="G28" i="20"/>
  <c r="F28" i="20"/>
  <c r="E28" i="20"/>
  <c r="C28" i="20"/>
  <c r="B28" i="20"/>
  <c r="L27" i="20"/>
  <c r="K27" i="20"/>
  <c r="J27" i="20"/>
  <c r="I27" i="20"/>
  <c r="H27" i="20"/>
  <c r="G27" i="20"/>
  <c r="F27" i="20"/>
  <c r="E27" i="20"/>
  <c r="C27" i="20"/>
  <c r="B27" i="20"/>
  <c r="L26" i="20"/>
  <c r="K26" i="20"/>
  <c r="J26" i="20"/>
  <c r="I26" i="20"/>
  <c r="H26" i="20"/>
  <c r="G26" i="20"/>
  <c r="F26" i="20"/>
  <c r="E26" i="20"/>
  <c r="C26" i="20"/>
  <c r="B26" i="20"/>
  <c r="L25" i="20"/>
  <c r="K25" i="20"/>
  <c r="J25" i="20"/>
  <c r="I25" i="20"/>
  <c r="H25" i="20"/>
  <c r="G25" i="20"/>
  <c r="F25" i="20"/>
  <c r="E25" i="20"/>
  <c r="C25" i="20"/>
  <c r="B25" i="20"/>
  <c r="L24" i="20"/>
  <c r="K24" i="20"/>
  <c r="J24" i="20"/>
  <c r="I24" i="20"/>
  <c r="H24" i="20"/>
  <c r="G24" i="20"/>
  <c r="F24" i="20"/>
  <c r="E24" i="20"/>
  <c r="C24" i="20"/>
  <c r="B24" i="20"/>
  <c r="L23" i="20"/>
  <c r="K23" i="20"/>
  <c r="J23" i="20"/>
  <c r="I23" i="20"/>
  <c r="H23" i="20"/>
  <c r="G23" i="20"/>
  <c r="F23" i="20"/>
  <c r="E23" i="20"/>
  <c r="C23" i="20"/>
  <c r="B23" i="20"/>
  <c r="J47" i="19"/>
  <c r="H47" i="19"/>
  <c r="E47" i="19"/>
  <c r="G47" i="19" s="1"/>
  <c r="J46" i="19"/>
  <c r="H46" i="19"/>
  <c r="G46" i="19"/>
  <c r="E46" i="19"/>
  <c r="J45" i="19"/>
  <c r="H45" i="19"/>
  <c r="E45" i="19"/>
  <c r="G45" i="19" s="1"/>
  <c r="J40" i="19"/>
  <c r="H40" i="19"/>
  <c r="E40" i="19"/>
  <c r="G40" i="19" s="1"/>
  <c r="I40" i="19" s="1"/>
  <c r="J39" i="19"/>
  <c r="H39" i="19"/>
  <c r="E39" i="19"/>
  <c r="G39" i="19" s="1"/>
  <c r="I39" i="19" s="1"/>
  <c r="J38" i="19"/>
  <c r="H38" i="19"/>
  <c r="E38" i="19"/>
  <c r="G38" i="19" s="1"/>
  <c r="I38" i="19" s="1"/>
  <c r="J33" i="19"/>
  <c r="H33" i="19"/>
  <c r="E33" i="19"/>
  <c r="G33" i="19" s="1"/>
  <c r="J32" i="19"/>
  <c r="H32" i="19"/>
  <c r="E32" i="19"/>
  <c r="G32" i="19" s="1"/>
  <c r="J31" i="19"/>
  <c r="H31" i="19"/>
  <c r="E31" i="19"/>
  <c r="G31" i="19" s="1"/>
  <c r="J26" i="19"/>
  <c r="H26" i="19"/>
  <c r="E26" i="19"/>
  <c r="G26" i="19" s="1"/>
  <c r="J25" i="19"/>
  <c r="H25" i="19"/>
  <c r="E25" i="19"/>
  <c r="G25" i="19" s="1"/>
  <c r="J24" i="19"/>
  <c r="H24" i="19"/>
  <c r="E24" i="19"/>
  <c r="G24" i="19" s="1"/>
  <c r="K19" i="19"/>
  <c r="K26" i="19" s="1"/>
  <c r="J19" i="19"/>
  <c r="H19" i="19"/>
  <c r="E19" i="19"/>
  <c r="G19" i="19" s="1"/>
  <c r="K18" i="19"/>
  <c r="J18" i="19"/>
  <c r="H18" i="19"/>
  <c r="E18" i="19"/>
  <c r="G18" i="19" s="1"/>
  <c r="L17" i="19"/>
  <c r="K17" i="19"/>
  <c r="K24" i="19" s="1"/>
  <c r="J17" i="19"/>
  <c r="H17" i="19"/>
  <c r="E17" i="19"/>
  <c r="G17" i="19" s="1"/>
  <c r="L12" i="19"/>
  <c r="J12" i="19"/>
  <c r="H12" i="19"/>
  <c r="M12" i="19" s="1"/>
  <c r="G12" i="19"/>
  <c r="L11" i="19"/>
  <c r="J11" i="19"/>
  <c r="H11" i="19"/>
  <c r="G11" i="19"/>
  <c r="L10" i="19"/>
  <c r="L13" i="19" s="1"/>
  <c r="J10" i="19"/>
  <c r="H10" i="19"/>
  <c r="G10" i="19"/>
  <c r="A7" i="19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I18" i="19" l="1"/>
  <c r="G27" i="19"/>
  <c r="H41" i="19"/>
  <c r="G13" i="19"/>
  <c r="I11" i="19"/>
  <c r="I32" i="19"/>
  <c r="I26" i="19"/>
  <c r="G20" i="19"/>
  <c r="L19" i="19"/>
  <c r="H27" i="19"/>
  <c r="I27" i="19" s="1"/>
  <c r="M11" i="19"/>
  <c r="I12" i="19"/>
  <c r="G34" i="19"/>
  <c r="G48" i="19"/>
  <c r="I46" i="19"/>
  <c r="G41" i="19"/>
  <c r="I41" i="19" s="1"/>
  <c r="I10" i="19"/>
  <c r="M19" i="19"/>
  <c r="I19" i="19"/>
  <c r="I24" i="19"/>
  <c r="K31" i="19"/>
  <c r="L24" i="19"/>
  <c r="K33" i="19"/>
  <c r="L26" i="19"/>
  <c r="M26" i="19" s="1"/>
  <c r="M10" i="19"/>
  <c r="H13" i="19"/>
  <c r="M17" i="19"/>
  <c r="I17" i="19"/>
  <c r="K25" i="19"/>
  <c r="L18" i="19"/>
  <c r="M18" i="19" s="1"/>
  <c r="H20" i="19"/>
  <c r="I25" i="19"/>
  <c r="I31" i="19"/>
  <c r="I33" i="19"/>
  <c r="H34" i="19"/>
  <c r="I45" i="19"/>
  <c r="I47" i="19"/>
  <c r="H48" i="19"/>
  <c r="H45" i="18"/>
  <c r="E46" i="18"/>
  <c r="E45" i="18"/>
  <c r="E40" i="18"/>
  <c r="G40" i="18" s="1"/>
  <c r="I40" i="18" s="1"/>
  <c r="E38" i="18"/>
  <c r="E33" i="18"/>
  <c r="E32" i="18"/>
  <c r="G32" i="18" s="1"/>
  <c r="J25" i="18"/>
  <c r="E26" i="18"/>
  <c r="J18" i="18"/>
  <c r="E25" i="18"/>
  <c r="K17" i="18"/>
  <c r="K24" i="18" s="1"/>
  <c r="K31" i="18" s="1"/>
  <c r="K38" i="18" s="1"/>
  <c r="K45" i="18" s="1"/>
  <c r="E24" i="18"/>
  <c r="K19" i="18"/>
  <c r="K26" i="18" s="1"/>
  <c r="K33" i="18" s="1"/>
  <c r="K40" i="18" s="1"/>
  <c r="K47" i="18" s="1"/>
  <c r="E19" i="18"/>
  <c r="G19" i="18" s="1"/>
  <c r="K18" i="18"/>
  <c r="K25" i="18" s="1"/>
  <c r="K32" i="18" s="1"/>
  <c r="K39" i="18" s="1"/>
  <c r="K46" i="18" s="1"/>
  <c r="E18" i="18"/>
  <c r="G10" i="18"/>
  <c r="E17" i="18"/>
  <c r="L10" i="18"/>
  <c r="A7" i="18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E47" i="17"/>
  <c r="G47" i="17" s="1"/>
  <c r="E40" i="17"/>
  <c r="G40" i="17" s="1"/>
  <c r="E46" i="17"/>
  <c r="G46" i="17" s="1"/>
  <c r="E45" i="17"/>
  <c r="J38" i="17"/>
  <c r="J33" i="17"/>
  <c r="H32" i="17"/>
  <c r="E39" i="17"/>
  <c r="H31" i="17"/>
  <c r="E38" i="17"/>
  <c r="G31" i="17"/>
  <c r="E33" i="17"/>
  <c r="E32" i="17"/>
  <c r="G32" i="17" s="1"/>
  <c r="E25" i="17"/>
  <c r="G25" i="17" s="1"/>
  <c r="H25" i="17"/>
  <c r="E31" i="17"/>
  <c r="E26" i="17"/>
  <c r="G26" i="17" s="1"/>
  <c r="J17" i="17"/>
  <c r="E24" i="17"/>
  <c r="H17" i="17"/>
  <c r="K19" i="17"/>
  <c r="K26" i="17" s="1"/>
  <c r="K33" i="17" s="1"/>
  <c r="K40" i="17" s="1"/>
  <c r="K47" i="17" s="1"/>
  <c r="H12" i="17"/>
  <c r="E19" i="17"/>
  <c r="K18" i="17"/>
  <c r="K25" i="17" s="1"/>
  <c r="K32" i="17" s="1"/>
  <c r="K39" i="17" s="1"/>
  <c r="K46" i="17" s="1"/>
  <c r="E18" i="17"/>
  <c r="G18" i="17" s="1"/>
  <c r="K17" i="17"/>
  <c r="K24" i="17" s="1"/>
  <c r="K31" i="17" s="1"/>
  <c r="K38" i="17" s="1"/>
  <c r="K45" i="17" s="1"/>
  <c r="J10" i="17"/>
  <c r="A7" i="17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J47" i="16"/>
  <c r="H47" i="16"/>
  <c r="J46" i="16"/>
  <c r="H46" i="16"/>
  <c r="J45" i="16"/>
  <c r="H45" i="16"/>
  <c r="E47" i="16"/>
  <c r="G47" i="16" s="1"/>
  <c r="H40" i="16"/>
  <c r="E46" i="16"/>
  <c r="G46" i="16" s="1"/>
  <c r="E45" i="16"/>
  <c r="G45" i="16" s="1"/>
  <c r="E39" i="16"/>
  <c r="H32" i="16"/>
  <c r="E38" i="16"/>
  <c r="G38" i="16" s="1"/>
  <c r="E33" i="16"/>
  <c r="E31" i="16"/>
  <c r="H24" i="16"/>
  <c r="K19" i="16"/>
  <c r="K26" i="16" s="1"/>
  <c r="K33" i="16" s="1"/>
  <c r="K40" i="16" s="1"/>
  <c r="K47" i="16" s="1"/>
  <c r="L47" i="16" s="1"/>
  <c r="H19" i="16"/>
  <c r="E26" i="16"/>
  <c r="L17" i="16"/>
  <c r="L12" i="16"/>
  <c r="G12" i="16"/>
  <c r="E19" i="16"/>
  <c r="G19" i="16" s="1"/>
  <c r="K18" i="16"/>
  <c r="K25" i="16" s="1"/>
  <c r="K32" i="16" s="1"/>
  <c r="K39" i="16" s="1"/>
  <c r="K46" i="16" s="1"/>
  <c r="L46" i="16" s="1"/>
  <c r="E18" i="16"/>
  <c r="L11" i="16"/>
  <c r="K17" i="16"/>
  <c r="K24" i="16" s="1"/>
  <c r="K31" i="16" s="1"/>
  <c r="K38" i="16" s="1"/>
  <c r="K45" i="16" s="1"/>
  <c r="L45" i="16" s="1"/>
  <c r="E17" i="16"/>
  <c r="H10" i="16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L31" i="16" l="1"/>
  <c r="L40" i="17"/>
  <c r="L38" i="16"/>
  <c r="L24" i="18"/>
  <c r="I48" i="19"/>
  <c r="I20" i="19"/>
  <c r="L25" i="19"/>
  <c r="M25" i="19" s="1"/>
  <c r="K32" i="19"/>
  <c r="L33" i="19"/>
  <c r="M33" i="19" s="1"/>
  <c r="K40" i="19"/>
  <c r="L31" i="19"/>
  <c r="K38" i="19"/>
  <c r="I34" i="19"/>
  <c r="M13" i="19"/>
  <c r="M15" i="19" s="1"/>
  <c r="I13" i="19"/>
  <c r="I15" i="19" s="1"/>
  <c r="I21" i="19" s="1"/>
  <c r="L27" i="19"/>
  <c r="M27" i="19" s="1"/>
  <c r="M24" i="19"/>
  <c r="L20" i="19"/>
  <c r="M20" i="19" s="1"/>
  <c r="L48" i="16"/>
  <c r="J26" i="16"/>
  <c r="G12" i="17"/>
  <c r="H24" i="17"/>
  <c r="J26" i="17"/>
  <c r="H33" i="17"/>
  <c r="H34" i="17" s="1"/>
  <c r="H39" i="17"/>
  <c r="J46" i="17"/>
  <c r="G18" i="18"/>
  <c r="H19" i="18"/>
  <c r="I19" i="18" s="1"/>
  <c r="H26" i="18"/>
  <c r="I26" i="18" s="1"/>
  <c r="J24" i="17"/>
  <c r="J39" i="17"/>
  <c r="H12" i="18"/>
  <c r="J26" i="18"/>
  <c r="G38" i="17"/>
  <c r="H18" i="18"/>
  <c r="H31" i="18"/>
  <c r="G11" i="16"/>
  <c r="J11" i="17"/>
  <c r="L19" i="17"/>
  <c r="H47" i="17"/>
  <c r="I47" i="17" s="1"/>
  <c r="J31" i="18"/>
  <c r="G45" i="18"/>
  <c r="G11" i="17"/>
  <c r="J25" i="17"/>
  <c r="H40" i="17"/>
  <c r="I40" i="17" s="1"/>
  <c r="J17" i="18"/>
  <c r="H39" i="18"/>
  <c r="G24" i="18"/>
  <c r="G26" i="18"/>
  <c r="H47" i="18"/>
  <c r="J10" i="16"/>
  <c r="J18" i="16"/>
  <c r="L10" i="17"/>
  <c r="I32" i="17"/>
  <c r="J33" i="18"/>
  <c r="G48" i="16"/>
  <c r="I45" i="18"/>
  <c r="I25" i="17"/>
  <c r="J11" i="18"/>
  <c r="H11" i="18"/>
  <c r="G11" i="18"/>
  <c r="J10" i="18"/>
  <c r="L40" i="18"/>
  <c r="M40" i="18" s="1"/>
  <c r="J46" i="18"/>
  <c r="H46" i="18"/>
  <c r="G46" i="18"/>
  <c r="J47" i="18"/>
  <c r="E32" i="16"/>
  <c r="H25" i="16"/>
  <c r="M47" i="16"/>
  <c r="I47" i="16"/>
  <c r="E17" i="17"/>
  <c r="G17" i="17" s="1"/>
  <c r="H10" i="17"/>
  <c r="I18" i="18"/>
  <c r="E47" i="18"/>
  <c r="H40" i="18"/>
  <c r="E25" i="16"/>
  <c r="G25" i="16" s="1"/>
  <c r="H18" i="16"/>
  <c r="L10" i="16"/>
  <c r="L13" i="16" s="1"/>
  <c r="J11" i="16"/>
  <c r="J39" i="16"/>
  <c r="H39" i="16"/>
  <c r="G39" i="16"/>
  <c r="I39" i="16" s="1"/>
  <c r="J38" i="16"/>
  <c r="I45" i="16"/>
  <c r="M45" i="16"/>
  <c r="H48" i="16"/>
  <c r="L24" i="17"/>
  <c r="L32" i="18"/>
  <c r="J38" i="18"/>
  <c r="H38" i="18"/>
  <c r="G38" i="18"/>
  <c r="J39" i="18"/>
  <c r="L46" i="18"/>
  <c r="L33" i="16"/>
  <c r="L18" i="17"/>
  <c r="G39" i="17"/>
  <c r="E31" i="18"/>
  <c r="H24" i="18"/>
  <c r="E39" i="18"/>
  <c r="G39" i="18" s="1"/>
  <c r="I39" i="18" s="1"/>
  <c r="H32" i="18"/>
  <c r="G18" i="16"/>
  <c r="M32" i="16"/>
  <c r="E24" i="16"/>
  <c r="H17" i="16"/>
  <c r="L19" i="16"/>
  <c r="M19" i="16" s="1"/>
  <c r="E40" i="16"/>
  <c r="G40" i="16" s="1"/>
  <c r="I40" i="16" s="1"/>
  <c r="H33" i="16"/>
  <c r="L39" i="16"/>
  <c r="M39" i="16" s="1"/>
  <c r="I12" i="17"/>
  <c r="L26" i="17"/>
  <c r="I31" i="17"/>
  <c r="L11" i="18"/>
  <c r="L19" i="18"/>
  <c r="M19" i="18" s="1"/>
  <c r="L38" i="18"/>
  <c r="L45" i="18"/>
  <c r="M45" i="18" s="1"/>
  <c r="L38" i="17"/>
  <c r="H11" i="16"/>
  <c r="J31" i="16"/>
  <c r="H31" i="16"/>
  <c r="G31" i="16"/>
  <c r="M46" i="16"/>
  <c r="L32" i="17"/>
  <c r="M32" i="17" s="1"/>
  <c r="L45" i="17"/>
  <c r="G10" i="16"/>
  <c r="G13" i="16" s="1"/>
  <c r="J12" i="16"/>
  <c r="H12" i="16"/>
  <c r="I19" i="16"/>
  <c r="L25" i="16"/>
  <c r="I46" i="16"/>
  <c r="J19" i="17"/>
  <c r="H19" i="17"/>
  <c r="G19" i="17"/>
  <c r="J18" i="17"/>
  <c r="G17" i="16"/>
  <c r="L18" i="16"/>
  <c r="L20" i="16" s="1"/>
  <c r="J24" i="16"/>
  <c r="L26" i="16"/>
  <c r="J32" i="16"/>
  <c r="G33" i="16"/>
  <c r="H38" i="16"/>
  <c r="H41" i="16" s="1"/>
  <c r="J40" i="16"/>
  <c r="G10" i="17"/>
  <c r="G13" i="17" s="1"/>
  <c r="L11" i="17"/>
  <c r="H18" i="17"/>
  <c r="H26" i="17"/>
  <c r="G45" i="17"/>
  <c r="G48" i="17" s="1"/>
  <c r="L46" i="17"/>
  <c r="H10" i="18"/>
  <c r="J12" i="18"/>
  <c r="L17" i="18"/>
  <c r="L25" i="18"/>
  <c r="L33" i="18"/>
  <c r="J19" i="16"/>
  <c r="J12" i="17"/>
  <c r="L17" i="17"/>
  <c r="M17" i="17" s="1"/>
  <c r="G24" i="17"/>
  <c r="G27" i="17" s="1"/>
  <c r="L25" i="17"/>
  <c r="M25" i="17" s="1"/>
  <c r="J31" i="17"/>
  <c r="L33" i="17"/>
  <c r="H45" i="17"/>
  <c r="J47" i="17"/>
  <c r="L24" i="16"/>
  <c r="L32" i="16"/>
  <c r="L40" i="16"/>
  <c r="M40" i="16" s="1"/>
  <c r="L12" i="18"/>
  <c r="L31" i="18"/>
  <c r="L39" i="18"/>
  <c r="M39" i="18" s="1"/>
  <c r="J45" i="18"/>
  <c r="L47" i="18"/>
  <c r="M47" i="18" s="1"/>
  <c r="J17" i="16"/>
  <c r="J25" i="16"/>
  <c r="G26" i="16"/>
  <c r="J33" i="16"/>
  <c r="L12" i="17"/>
  <c r="M12" i="17" s="1"/>
  <c r="L31" i="17"/>
  <c r="L34" i="17" s="1"/>
  <c r="L39" i="17"/>
  <c r="M39" i="17" s="1"/>
  <c r="J45" i="17"/>
  <c r="L47" i="17"/>
  <c r="G17" i="18"/>
  <c r="G20" i="18" s="1"/>
  <c r="L18" i="18"/>
  <c r="M18" i="18" s="1"/>
  <c r="J24" i="18"/>
  <c r="G25" i="18"/>
  <c r="L26" i="18"/>
  <c r="L27" i="18" s="1"/>
  <c r="J32" i="18"/>
  <c r="G33" i="18"/>
  <c r="J40" i="18"/>
  <c r="H26" i="16"/>
  <c r="H11" i="17"/>
  <c r="J32" i="17"/>
  <c r="G33" i="17"/>
  <c r="G34" i="17" s="1"/>
  <c r="H38" i="17"/>
  <c r="H41" i="17" s="1"/>
  <c r="J40" i="17"/>
  <c r="H46" i="17"/>
  <c r="H17" i="18"/>
  <c r="J19" i="18"/>
  <c r="H25" i="18"/>
  <c r="H33" i="18"/>
  <c r="G24" i="16"/>
  <c r="G32" i="16"/>
  <c r="I32" i="16" s="1"/>
  <c r="G12" i="18"/>
  <c r="G31" i="18"/>
  <c r="G47" i="18"/>
  <c r="I47" i="18" s="1"/>
  <c r="M12" i="18" l="1"/>
  <c r="G27" i="18"/>
  <c r="H27" i="17"/>
  <c r="H41" i="18"/>
  <c r="I12" i="18"/>
  <c r="M33" i="17"/>
  <c r="M22" i="19"/>
  <c r="M29" i="19"/>
  <c r="M31" i="19"/>
  <c r="K45" i="19"/>
  <c r="L45" i="19" s="1"/>
  <c r="L38" i="19"/>
  <c r="K47" i="19"/>
  <c r="L47" i="19" s="1"/>
  <c r="M47" i="19" s="1"/>
  <c r="L40" i="19"/>
  <c r="M40" i="19" s="1"/>
  <c r="K39" i="19"/>
  <c r="L32" i="19"/>
  <c r="M32" i="19" s="1"/>
  <c r="I22" i="19"/>
  <c r="I28" i="19" s="1"/>
  <c r="I29" i="19" s="1"/>
  <c r="I35" i="19" s="1"/>
  <c r="I36" i="19" s="1"/>
  <c r="I42" i="19" s="1"/>
  <c r="I43" i="19" s="1"/>
  <c r="I49" i="19" s="1"/>
  <c r="I50" i="19" s="1"/>
  <c r="G27" i="16"/>
  <c r="L13" i="17"/>
  <c r="L34" i="18"/>
  <c r="G20" i="16"/>
  <c r="H34" i="18"/>
  <c r="H27" i="16"/>
  <c r="I27" i="16" s="1"/>
  <c r="L34" i="16"/>
  <c r="M47" i="17"/>
  <c r="L27" i="16"/>
  <c r="I24" i="16"/>
  <c r="M31" i="17"/>
  <c r="I39" i="17"/>
  <c r="G48" i="18"/>
  <c r="M40" i="17"/>
  <c r="L48" i="17"/>
  <c r="L27" i="17"/>
  <c r="M27" i="17" s="1"/>
  <c r="M24" i="17"/>
  <c r="M45" i="17"/>
  <c r="I45" i="17"/>
  <c r="H48" i="17"/>
  <c r="M26" i="17"/>
  <c r="I26" i="17"/>
  <c r="L41" i="17"/>
  <c r="M41" i="17" s="1"/>
  <c r="M38" i="17"/>
  <c r="I34" i="17"/>
  <c r="M34" i="17"/>
  <c r="M17" i="16"/>
  <c r="I17" i="16"/>
  <c r="H20" i="16"/>
  <c r="M24" i="18"/>
  <c r="I24" i="18"/>
  <c r="H27" i="18"/>
  <c r="M24" i="16"/>
  <c r="M48" i="16"/>
  <c r="I48" i="16"/>
  <c r="G20" i="17"/>
  <c r="M12" i="16"/>
  <c r="I12" i="16"/>
  <c r="I46" i="18"/>
  <c r="M46" i="18"/>
  <c r="M18" i="17"/>
  <c r="I18" i="17"/>
  <c r="I19" i="17"/>
  <c r="M19" i="17"/>
  <c r="I24" i="17"/>
  <c r="I18" i="16"/>
  <c r="M18" i="16"/>
  <c r="H20" i="17"/>
  <c r="I10" i="16"/>
  <c r="I46" i="17"/>
  <c r="M46" i="17"/>
  <c r="M11" i="16"/>
  <c r="I11" i="16"/>
  <c r="M10" i="17"/>
  <c r="I10" i="17"/>
  <c r="H13" i="17"/>
  <c r="L20" i="18"/>
  <c r="L48" i="18"/>
  <c r="L13" i="18"/>
  <c r="M26" i="18"/>
  <c r="I17" i="17"/>
  <c r="M10" i="16"/>
  <c r="G34" i="16"/>
  <c r="L41" i="18"/>
  <c r="M41" i="18" s="1"/>
  <c r="M38" i="18"/>
  <c r="M25" i="16"/>
  <c r="I25" i="16"/>
  <c r="H48" i="18"/>
  <c r="H13" i="16"/>
  <c r="I27" i="17"/>
  <c r="I25" i="18"/>
  <c r="M25" i="18"/>
  <c r="H13" i="18"/>
  <c r="M10" i="18"/>
  <c r="I10" i="18"/>
  <c r="M31" i="18"/>
  <c r="I31" i="16"/>
  <c r="H34" i="16"/>
  <c r="M31" i="16"/>
  <c r="G41" i="17"/>
  <c r="I41" i="17" s="1"/>
  <c r="I11" i="18"/>
  <c r="M11" i="18"/>
  <c r="L41" i="16"/>
  <c r="M41" i="16" s="1"/>
  <c r="I38" i="16"/>
  <c r="G34" i="18"/>
  <c r="I34" i="18" s="1"/>
  <c r="I31" i="18"/>
  <c r="I33" i="18"/>
  <c r="M33" i="18"/>
  <c r="I11" i="17"/>
  <c r="M11" i="17"/>
  <c r="I26" i="16"/>
  <c r="M26" i="16"/>
  <c r="L20" i="17"/>
  <c r="M33" i="16"/>
  <c r="I33" i="16"/>
  <c r="I38" i="17"/>
  <c r="I38" i="18"/>
  <c r="G41" i="18"/>
  <c r="I41" i="18" s="1"/>
  <c r="I33" i="17"/>
  <c r="M38" i="16"/>
  <c r="G41" i="16"/>
  <c r="I41" i="16" s="1"/>
  <c r="I17" i="18"/>
  <c r="H20" i="18"/>
  <c r="M17" i="18"/>
  <c r="G13" i="18"/>
  <c r="M32" i="18"/>
  <c r="I32" i="18"/>
  <c r="M27" i="16" l="1"/>
  <c r="M34" i="18"/>
  <c r="M43" i="18" s="1"/>
  <c r="M38" i="19"/>
  <c r="L34" i="19"/>
  <c r="M34" i="19" s="1"/>
  <c r="M36" i="19" s="1"/>
  <c r="L39" i="19"/>
  <c r="M39" i="19" s="1"/>
  <c r="K46" i="19"/>
  <c r="L46" i="19" s="1"/>
  <c r="M46" i="19" s="1"/>
  <c r="M45" i="19"/>
  <c r="M43" i="17"/>
  <c r="M50" i="16"/>
  <c r="M36" i="17"/>
  <c r="M13" i="17"/>
  <c r="M15" i="17" s="1"/>
  <c r="I13" i="17"/>
  <c r="I15" i="17" s="1"/>
  <c r="I21" i="17" s="1"/>
  <c r="M20" i="17"/>
  <c r="M22" i="17" s="1"/>
  <c r="I20" i="17"/>
  <c r="M27" i="18"/>
  <c r="I27" i="18"/>
  <c r="M13" i="16"/>
  <c r="M15" i="16" s="1"/>
  <c r="I13" i="16"/>
  <c r="I15" i="16" s="1"/>
  <c r="I21" i="16" s="1"/>
  <c r="M34" i="16"/>
  <c r="M36" i="16" s="1"/>
  <c r="I34" i="16"/>
  <c r="M48" i="18"/>
  <c r="M50" i="18" s="1"/>
  <c r="I48" i="18"/>
  <c r="I20" i="16"/>
  <c r="M20" i="16"/>
  <c r="M20" i="18"/>
  <c r="I20" i="18"/>
  <c r="M13" i="18"/>
  <c r="M15" i="18" s="1"/>
  <c r="I13" i="18"/>
  <c r="I15" i="18" s="1"/>
  <c r="I21" i="18" s="1"/>
  <c r="M48" i="17"/>
  <c r="M50" i="17" s="1"/>
  <c r="I48" i="17"/>
  <c r="M22" i="16" l="1"/>
  <c r="L41" i="19"/>
  <c r="M41" i="19" s="1"/>
  <c r="M43" i="19" s="1"/>
  <c r="L48" i="19"/>
  <c r="M48" i="19" s="1"/>
  <c r="M50" i="19" s="1"/>
  <c r="M29" i="17"/>
  <c r="M43" i="16"/>
  <c r="M22" i="18"/>
  <c r="I22" i="17"/>
  <c r="I28" i="17" s="1"/>
  <c r="I29" i="17" s="1"/>
  <c r="I35" i="17" s="1"/>
  <c r="I36" i="17" s="1"/>
  <c r="I42" i="17" s="1"/>
  <c r="I43" i="17" s="1"/>
  <c r="I49" i="17" s="1"/>
  <c r="I50" i="17" s="1"/>
  <c r="M29" i="16"/>
  <c r="M29" i="18"/>
  <c r="I22" i="16"/>
  <c r="I28" i="16" s="1"/>
  <c r="I29" i="16" s="1"/>
  <c r="I35" i="16" s="1"/>
  <c r="I36" i="16" s="1"/>
  <c r="I42" i="16" s="1"/>
  <c r="I43" i="16" s="1"/>
  <c r="I49" i="16" s="1"/>
  <c r="I50" i="16" s="1"/>
  <c r="I22" i="18"/>
  <c r="I28" i="18" s="1"/>
  <c r="I29" i="18" s="1"/>
  <c r="I35" i="18" s="1"/>
  <c r="I36" i="18" s="1"/>
  <c r="I42" i="18" s="1"/>
  <c r="I43" i="18" s="1"/>
  <c r="I49" i="18" s="1"/>
  <c r="I50" i="18" s="1"/>
  <c r="M36" i="18"/>
  <c r="H30" i="15" l="1"/>
  <c r="B29" i="15"/>
  <c r="L26" i="15"/>
  <c r="K25" i="15"/>
  <c r="J23" i="15"/>
  <c r="G27" i="15"/>
  <c r="E24" i="15"/>
  <c r="L30" i="15"/>
  <c r="G30" i="15"/>
  <c r="L29" i="15"/>
  <c r="K29" i="15"/>
  <c r="I29" i="15"/>
  <c r="H29" i="15"/>
  <c r="F29" i="15"/>
  <c r="E29" i="15"/>
  <c r="C29" i="15"/>
  <c r="K28" i="15"/>
  <c r="J28" i="15"/>
  <c r="H28" i="15"/>
  <c r="G28" i="15"/>
  <c r="F28" i="15"/>
  <c r="E28" i="15"/>
  <c r="B28" i="15"/>
  <c r="L27" i="15"/>
  <c r="J27" i="15"/>
  <c r="I27" i="15"/>
  <c r="H27" i="15"/>
  <c r="E27" i="15"/>
  <c r="C27" i="15"/>
  <c r="K26" i="15"/>
  <c r="J26" i="15"/>
  <c r="I26" i="15"/>
  <c r="G26" i="15"/>
  <c r="F26" i="15"/>
  <c r="C26" i="15"/>
  <c r="B26" i="15"/>
  <c r="L25" i="15"/>
  <c r="I25" i="15"/>
  <c r="H25" i="15"/>
  <c r="F25" i="15"/>
  <c r="E25" i="15"/>
  <c r="C25" i="15"/>
  <c r="B25" i="15"/>
  <c r="K24" i="15"/>
  <c r="J24" i="15"/>
  <c r="H24" i="15"/>
  <c r="G24" i="15"/>
  <c r="F24" i="15"/>
  <c r="B24" i="15"/>
  <c r="L23" i="15"/>
  <c r="I23" i="15"/>
  <c r="H23" i="15"/>
  <c r="G23" i="15"/>
  <c r="E23" i="15"/>
  <c r="C23" i="15"/>
  <c r="L30" i="14"/>
  <c r="I30" i="14"/>
  <c r="H30" i="14"/>
  <c r="G30" i="14"/>
  <c r="L29" i="14"/>
  <c r="K29" i="14"/>
  <c r="J29" i="14"/>
  <c r="I29" i="14"/>
  <c r="H29" i="14"/>
  <c r="G29" i="14"/>
  <c r="F29" i="14"/>
  <c r="E29" i="14"/>
  <c r="C29" i="14"/>
  <c r="B29" i="14"/>
  <c r="L28" i="14"/>
  <c r="K28" i="14"/>
  <c r="J28" i="14"/>
  <c r="I28" i="14"/>
  <c r="H28" i="14"/>
  <c r="G28" i="14"/>
  <c r="F28" i="14"/>
  <c r="E28" i="14"/>
  <c r="C28" i="14"/>
  <c r="B28" i="14"/>
  <c r="L27" i="14"/>
  <c r="K27" i="14"/>
  <c r="J27" i="14"/>
  <c r="I27" i="14"/>
  <c r="H27" i="14"/>
  <c r="G27" i="14"/>
  <c r="F27" i="14"/>
  <c r="E27" i="14"/>
  <c r="C27" i="14"/>
  <c r="B27" i="14"/>
  <c r="L26" i="14"/>
  <c r="K26" i="14"/>
  <c r="J26" i="14"/>
  <c r="I26" i="14"/>
  <c r="H26" i="14"/>
  <c r="G26" i="14"/>
  <c r="F26" i="14"/>
  <c r="E26" i="14"/>
  <c r="C26" i="14"/>
  <c r="B26" i="14"/>
  <c r="L25" i="14"/>
  <c r="K25" i="14"/>
  <c r="J25" i="14"/>
  <c r="I25" i="14"/>
  <c r="H25" i="14"/>
  <c r="G25" i="14"/>
  <c r="F25" i="14"/>
  <c r="E25" i="14"/>
  <c r="C25" i="14"/>
  <c r="B25" i="14"/>
  <c r="L24" i="14"/>
  <c r="K24" i="14"/>
  <c r="J24" i="14"/>
  <c r="I24" i="14"/>
  <c r="H24" i="14"/>
  <c r="G24" i="14"/>
  <c r="F24" i="14"/>
  <c r="E24" i="14"/>
  <c r="C24" i="14"/>
  <c r="B24" i="14"/>
  <c r="L23" i="14"/>
  <c r="K23" i="14"/>
  <c r="J23" i="14"/>
  <c r="I23" i="14"/>
  <c r="H23" i="14"/>
  <c r="G23" i="14"/>
  <c r="F23" i="14"/>
  <c r="E23" i="14"/>
  <c r="C23" i="14"/>
  <c r="B23" i="14"/>
  <c r="L30" i="13"/>
  <c r="I30" i="13"/>
  <c r="H30" i="13"/>
  <c r="G30" i="13"/>
  <c r="L29" i="13"/>
  <c r="K29" i="13"/>
  <c r="J29" i="13"/>
  <c r="I29" i="13"/>
  <c r="H29" i="13"/>
  <c r="G29" i="13"/>
  <c r="F29" i="13"/>
  <c r="E29" i="13"/>
  <c r="C29" i="13"/>
  <c r="B29" i="13"/>
  <c r="L28" i="13"/>
  <c r="K28" i="13"/>
  <c r="J28" i="13"/>
  <c r="I28" i="13"/>
  <c r="H28" i="13"/>
  <c r="G28" i="13"/>
  <c r="F28" i="13"/>
  <c r="E28" i="13"/>
  <c r="C28" i="13"/>
  <c r="B28" i="13"/>
  <c r="L27" i="13"/>
  <c r="K27" i="13"/>
  <c r="J27" i="13"/>
  <c r="I27" i="13"/>
  <c r="H27" i="13"/>
  <c r="G27" i="13"/>
  <c r="F27" i="13"/>
  <c r="E27" i="13"/>
  <c r="C27" i="13"/>
  <c r="B27" i="13"/>
  <c r="L26" i="13"/>
  <c r="K26" i="13"/>
  <c r="J26" i="13"/>
  <c r="I26" i="13"/>
  <c r="H26" i="13"/>
  <c r="G26" i="13"/>
  <c r="F26" i="13"/>
  <c r="E26" i="13"/>
  <c r="C26" i="13"/>
  <c r="B26" i="13"/>
  <c r="L25" i="13"/>
  <c r="K25" i="13"/>
  <c r="J25" i="13"/>
  <c r="I25" i="13"/>
  <c r="H25" i="13"/>
  <c r="G25" i="13"/>
  <c r="F25" i="13"/>
  <c r="E25" i="13"/>
  <c r="C25" i="13"/>
  <c r="B25" i="13"/>
  <c r="L24" i="13"/>
  <c r="K24" i="13"/>
  <c r="J24" i="13"/>
  <c r="I24" i="13"/>
  <c r="H24" i="13"/>
  <c r="G24" i="13"/>
  <c r="F24" i="13"/>
  <c r="E24" i="13"/>
  <c r="C24" i="13"/>
  <c r="B24" i="13"/>
  <c r="L23" i="13"/>
  <c r="K23" i="13"/>
  <c r="J23" i="13"/>
  <c r="I23" i="13"/>
  <c r="H23" i="13"/>
  <c r="G23" i="13"/>
  <c r="F23" i="13"/>
  <c r="E23" i="13"/>
  <c r="C23" i="13"/>
  <c r="B23" i="13"/>
  <c r="B23" i="15" l="1"/>
  <c r="K23" i="15"/>
  <c r="I24" i="15"/>
  <c r="G25" i="15"/>
  <c r="E26" i="15"/>
  <c r="B27" i="15"/>
  <c r="K27" i="15"/>
  <c r="I28" i="15"/>
  <c r="G29" i="15"/>
  <c r="I30" i="15"/>
  <c r="C24" i="15"/>
  <c r="L24" i="15"/>
  <c r="J25" i="15"/>
  <c r="H26" i="15"/>
  <c r="F27" i="15"/>
  <c r="C28" i="15"/>
  <c r="L28" i="15"/>
  <c r="J29" i="15"/>
  <c r="F23" i="15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L19" i="11"/>
  <c r="I19" i="11"/>
  <c r="H19" i="11"/>
  <c r="G19" i="11"/>
  <c r="L18" i="11"/>
  <c r="K18" i="11"/>
  <c r="J18" i="11"/>
  <c r="I18" i="11"/>
  <c r="H18" i="11"/>
  <c r="G18" i="11"/>
  <c r="F18" i="11"/>
  <c r="E18" i="11"/>
  <c r="C18" i="11"/>
  <c r="B18" i="11"/>
  <c r="L17" i="11"/>
  <c r="K17" i="11"/>
  <c r="J17" i="11"/>
  <c r="I17" i="11"/>
  <c r="H17" i="11"/>
  <c r="G17" i="11"/>
  <c r="F17" i="11"/>
  <c r="E17" i="11"/>
  <c r="C17" i="11"/>
  <c r="B17" i="11"/>
  <c r="L16" i="11"/>
  <c r="K16" i="11"/>
  <c r="J16" i="11"/>
  <c r="I16" i="11"/>
  <c r="H16" i="11"/>
  <c r="G16" i="11"/>
  <c r="F16" i="11"/>
  <c r="E16" i="11"/>
  <c r="C16" i="11"/>
  <c r="B16" i="11"/>
  <c r="L19" i="8"/>
  <c r="I19" i="8"/>
  <c r="H19" i="8"/>
  <c r="G19" i="8"/>
  <c r="L18" i="8"/>
  <c r="K18" i="8"/>
  <c r="J18" i="8"/>
  <c r="I18" i="8"/>
  <c r="H18" i="8"/>
  <c r="G18" i="8"/>
  <c r="F18" i="8"/>
  <c r="E18" i="8"/>
  <c r="C18" i="8"/>
  <c r="B18" i="8"/>
  <c r="L17" i="8"/>
  <c r="K17" i="8"/>
  <c r="J17" i="8"/>
  <c r="I17" i="8"/>
  <c r="H17" i="8"/>
  <c r="G17" i="8"/>
  <c r="F17" i="8"/>
  <c r="E17" i="8"/>
  <c r="C17" i="8"/>
  <c r="B17" i="8"/>
  <c r="L16" i="8"/>
  <c r="K16" i="8"/>
  <c r="J16" i="8"/>
  <c r="I16" i="8"/>
  <c r="H16" i="8"/>
  <c r="G16" i="8"/>
  <c r="F16" i="8"/>
  <c r="E16" i="8"/>
  <c r="C16" i="8"/>
  <c r="B16" i="8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H83" i="7" l="1"/>
  <c r="H8" i="7" l="1"/>
  <c r="D8" i="7"/>
  <c r="H9" i="7"/>
  <c r="D9" i="7"/>
  <c r="H14" i="7"/>
  <c r="G8" i="7"/>
  <c r="G17" i="7" s="1"/>
  <c r="G21" i="7" s="1"/>
  <c r="G9" i="7"/>
  <c r="G18" i="7" s="1"/>
  <c r="G22" i="7" s="1"/>
  <c r="G14" i="7"/>
  <c r="F8" i="7"/>
  <c r="F9" i="7"/>
  <c r="F14" i="7"/>
  <c r="E8" i="7"/>
  <c r="E9" i="7"/>
  <c r="F29" i="7" s="1"/>
  <c r="F33" i="7" s="1"/>
  <c r="G14" i="4"/>
  <c r="F14" i="4"/>
  <c r="G8" i="4"/>
  <c r="F8" i="4"/>
  <c r="G9" i="4"/>
  <c r="F9" i="4"/>
  <c r="G29" i="4" s="1"/>
  <c r="G33" i="4" s="1"/>
  <c r="E8" i="4"/>
  <c r="E9" i="4"/>
  <c r="H14" i="4"/>
  <c r="H8" i="4"/>
  <c r="H9" i="4"/>
  <c r="D9" i="4"/>
  <c r="D8" i="4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O61" i="1"/>
  <c r="P61" i="1" s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H18" i="7"/>
  <c r="H22" i="7" s="1"/>
  <c r="P62" i="1" l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F18" i="7"/>
  <c r="F22" i="7" s="1"/>
  <c r="H28" i="4"/>
  <c r="H32" i="4" s="1"/>
  <c r="H17" i="7"/>
  <c r="H21" i="7" s="1"/>
  <c r="H17" i="4"/>
  <c r="H21" i="4" s="1"/>
  <c r="H18" i="4"/>
  <c r="H22" i="4" s="1"/>
  <c r="F29" i="4"/>
  <c r="F33" i="4" s="1"/>
  <c r="F18" i="4"/>
  <c r="F22" i="4" s="1"/>
  <c r="G18" i="4"/>
  <c r="G22" i="4" s="1"/>
  <c r="F17" i="4"/>
  <c r="F21" i="4" s="1"/>
  <c r="G28" i="4"/>
  <c r="G32" i="4" s="1"/>
  <c r="G34" i="4" s="1"/>
  <c r="G36" i="4" s="1"/>
  <c r="F28" i="4"/>
  <c r="F32" i="4" s="1"/>
  <c r="H29" i="4"/>
  <c r="H33" i="4" s="1"/>
  <c r="H34" i="4" s="1"/>
  <c r="H36" i="4" s="1"/>
  <c r="G17" i="4"/>
  <c r="G21" i="4" s="1"/>
  <c r="F17" i="7"/>
  <c r="F21" i="7" s="1"/>
  <c r="F23" i="7" s="1"/>
  <c r="F24" i="7" s="1"/>
  <c r="F28" i="7"/>
  <c r="F32" i="7" s="1"/>
  <c r="F34" i="7" s="1"/>
  <c r="G28" i="7"/>
  <c r="G32" i="7" s="1"/>
  <c r="G29" i="7"/>
  <c r="G75" i="7" s="1"/>
  <c r="H29" i="7"/>
  <c r="H75" i="7" s="1"/>
  <c r="H28" i="7"/>
  <c r="H23" i="7"/>
  <c r="H24" i="7" s="1"/>
  <c r="G23" i="7"/>
  <c r="G24" i="7" s="1"/>
  <c r="F34" i="4" l="1"/>
  <c r="H23" i="4"/>
  <c r="H24" i="4" s="1"/>
  <c r="G23" i="4"/>
  <c r="G24" i="4" s="1"/>
  <c r="F23" i="4"/>
  <c r="F24" i="4" s="1"/>
  <c r="G25" i="4" s="1"/>
  <c r="G33" i="7"/>
  <c r="G34" i="7" s="1"/>
  <c r="G36" i="7" s="1"/>
  <c r="G76" i="7" s="1"/>
  <c r="G80" i="7" s="1"/>
  <c r="G25" i="7"/>
  <c r="G77" i="7" s="1"/>
  <c r="G81" i="7" s="1"/>
  <c r="G74" i="7"/>
  <c r="H74" i="7"/>
  <c r="H32" i="7"/>
  <c r="H25" i="7"/>
  <c r="H77" i="7" s="1"/>
  <c r="H81" i="7" s="1"/>
  <c r="H33" i="7"/>
  <c r="G82" i="7" l="1"/>
  <c r="G83" i="7"/>
  <c r="H34" i="7"/>
  <c r="H36" i="7" s="1"/>
  <c r="H76" i="7" s="1"/>
  <c r="H80" i="7" s="1"/>
  <c r="I80" i="7" s="1"/>
  <c r="I82" i="7" s="1"/>
  <c r="I81" i="7"/>
  <c r="H25" i="4"/>
  <c r="H82" i="7" l="1"/>
  <c r="I83" i="7"/>
</calcChain>
</file>

<file path=xl/sharedStrings.xml><?xml version="1.0" encoding="utf-8"?>
<sst xmlns="http://schemas.openxmlformats.org/spreadsheetml/2006/main" count="1693" uniqueCount="323">
  <si>
    <t>Producer Price Index-Commodities</t>
  </si>
  <si>
    <r>
      <t>Series Id:  </t>
    </r>
    <r>
      <rPr>
        <sz val="10"/>
        <color indexed="8"/>
        <rFont val="Courier New"/>
        <family val="3"/>
      </rPr>
      <t>WPU111408</t>
    </r>
  </si>
  <si>
    <t>Not Seasonally Adjusted</t>
  </si>
  <si>
    <r>
      <t>Group:      </t>
    </r>
    <r>
      <rPr>
        <sz val="10"/>
        <color indexed="8"/>
        <rFont val="Courier New"/>
        <family val="3"/>
      </rPr>
      <t>Machinery and equipment</t>
    </r>
  </si>
  <si>
    <r>
      <t>Item:       </t>
    </r>
    <r>
      <rPr>
        <sz val="10"/>
        <color indexed="8"/>
        <rFont val="Courier New"/>
        <family val="3"/>
      </rPr>
      <t>Farm machinery and equip, nec excl parts</t>
    </r>
  </si>
  <si>
    <r>
      <t>Base Date:  </t>
    </r>
    <r>
      <rPr>
        <sz val="10"/>
        <color indexed="8"/>
        <rFont val="Courier New"/>
        <family val="3"/>
      </rPr>
      <t>0212</t>
    </r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</si>
  <si>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</si>
  <si>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</si>
  <si>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</si>
  <si>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</si>
  <si>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</si>
  <si>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</si>
  <si>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</si>
  <si>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</si>
  <si>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</si>
  <si>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</si>
  <si>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</si>
  <si>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</si>
  <si>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</si>
  <si>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</si>
  <si>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100.2(P)</t>
  </si>
  <si>
    <t>100.1(P)</t>
  </si>
  <si>
    <t>100.8(P)</t>
  </si>
  <si>
    <t>108.2(P)</t>
  </si>
  <si>
    <t>P : Preliminary. All indexes are subject to revision four months after original publication.</t>
  </si>
  <si>
    <r>
      <t>Series Id:  </t>
    </r>
    <r>
      <rPr>
        <sz val="10"/>
        <color indexed="8"/>
        <rFont val="Courier New"/>
        <family val="3"/>
      </rPr>
      <t>WPU111303</t>
    </r>
  </si>
  <si>
    <r>
      <t>Item:       </t>
    </r>
    <r>
      <rPr>
        <sz val="10"/>
        <color indexed="8"/>
        <rFont val="Courier New"/>
        <family val="3"/>
      </rPr>
      <t>Water systems</t>
    </r>
  </si>
  <si>
    <r>
      <t>Base Date:  </t>
    </r>
    <r>
      <rPr>
        <sz val="10"/>
        <color indexed="8"/>
        <rFont val="Courier New"/>
        <family val="3"/>
      </rPr>
      <t>8200</t>
    </r>
  </si>
  <si>
    <r>
      <t>Series Id:  </t>
    </r>
    <r>
      <rPr>
        <sz val="10"/>
        <color indexed="8"/>
        <rFont val="Courier New"/>
        <family val="3"/>
      </rPr>
      <t>WPU1017</t>
    </r>
  </si>
  <si>
    <r>
      <t>Group:      </t>
    </r>
    <r>
      <rPr>
        <sz val="10"/>
        <color indexed="8"/>
        <rFont val="Courier New"/>
        <family val="3"/>
      </rPr>
      <t>Metals and metal products</t>
    </r>
  </si>
  <si>
    <r>
      <t>Item:       </t>
    </r>
    <r>
      <rPr>
        <sz val="10"/>
        <color indexed="8"/>
        <rFont val="Courier New"/>
        <family val="3"/>
      </rPr>
      <t>Steel mill products</t>
    </r>
  </si>
  <si>
    <t>112.1(P)</t>
  </si>
  <si>
    <t>109.6(P)</t>
  </si>
  <si>
    <t>114.4(P)</t>
  </si>
  <si>
    <t>120.8(P)</t>
  </si>
  <si>
    <t>126.9(P)</t>
  </si>
  <si>
    <r>
      <t>Series Id:  </t>
    </r>
    <r>
      <rPr>
        <sz val="10"/>
        <color indexed="8"/>
        <rFont val="Courier New"/>
        <family val="3"/>
      </rPr>
      <t>WPU107404</t>
    </r>
  </si>
  <si>
    <r>
      <t>Item:       </t>
    </r>
    <r>
      <rPr>
        <sz val="10"/>
        <color indexed="8"/>
        <rFont val="Courier New"/>
        <family val="3"/>
      </rPr>
      <t>Nonferrous pipe, tube, and fittings</t>
    </r>
  </si>
  <si>
    <t>181.9(P)</t>
  </si>
  <si>
    <t>182.3(P)</t>
  </si>
  <si>
    <r>
      <t>Series Id:  </t>
    </r>
    <r>
      <rPr>
        <sz val="10"/>
        <color indexed="8"/>
        <rFont val="Courier New"/>
        <family val="3"/>
      </rPr>
      <t>WPU10760102</t>
    </r>
  </si>
  <si>
    <r>
      <t>Item:       </t>
    </r>
    <r>
      <rPr>
        <sz val="10"/>
        <color indexed="8"/>
        <rFont val="Courier New"/>
        <family val="3"/>
      </rPr>
      <t>Fabricated steel plate (stacks and weldments)</t>
    </r>
  </si>
  <si>
    <r>
      <t>Base Date:  </t>
    </r>
    <r>
      <rPr>
        <sz val="10"/>
        <color indexed="8"/>
        <rFont val="Courier New"/>
        <family val="3"/>
      </rPr>
      <t>0112</t>
    </r>
  </si>
  <si>
    <t>99.7(P)</t>
  </si>
  <si>
    <t>99.1(P)</t>
  </si>
  <si>
    <t>101.9(P)</t>
  </si>
  <si>
    <t>102.9(P)</t>
  </si>
  <si>
    <r>
      <t>Series Id:  </t>
    </r>
    <r>
      <rPr>
        <sz val="10"/>
        <color indexed="8"/>
        <rFont val="Courier New"/>
        <family val="3"/>
      </rPr>
      <t>WPU102201</t>
    </r>
  </si>
  <si>
    <r>
      <t>Item:       </t>
    </r>
    <r>
      <rPr>
        <sz val="10"/>
        <color indexed="8"/>
        <rFont val="Courier New"/>
        <family val="3"/>
      </rPr>
      <t>Primary nonferrous metals</t>
    </r>
  </si>
  <si>
    <t>118.7(P)</t>
  </si>
  <si>
    <t>107.9(P)</t>
  </si>
  <si>
    <t>123.8(P)</t>
  </si>
  <si>
    <t>132.3(P)</t>
  </si>
  <si>
    <t>135.8(P)</t>
  </si>
  <si>
    <r>
      <t>Series Id:  </t>
    </r>
    <r>
      <rPr>
        <sz val="10"/>
        <color indexed="8"/>
        <rFont val="Courier New"/>
        <family val="3"/>
      </rPr>
      <t>WPU10220132</t>
    </r>
  </si>
  <si>
    <r>
      <t>Item:       </t>
    </r>
    <r>
      <rPr>
        <sz val="10"/>
        <color indexed="8"/>
        <rFont val="Courier New"/>
        <family val="3"/>
      </rPr>
      <t>Zinc, slab, prime Western               lb.</t>
    </r>
  </si>
  <si>
    <r>
      <t>Series Id:  </t>
    </r>
    <r>
      <rPr>
        <sz val="10"/>
        <color indexed="8"/>
        <rFont val="Courier New"/>
        <family val="3"/>
      </rPr>
      <t>WPU10220133</t>
    </r>
  </si>
  <si>
    <r>
      <t>Item:       </t>
    </r>
    <r>
      <rPr>
        <sz val="10"/>
        <color indexed="8"/>
        <rFont val="Courier New"/>
        <family val="3"/>
      </rPr>
      <t>Zinc, slab, special high grade</t>
    </r>
  </si>
  <si>
    <t>124.9(P)</t>
  </si>
  <si>
    <t>107.1(P)</t>
  </si>
  <si>
    <t>138.4(P)</t>
  </si>
  <si>
    <t>141.9(P)</t>
  </si>
  <si>
    <r>
      <t>Series Id:  </t>
    </r>
    <r>
      <rPr>
        <sz val="10"/>
        <color indexed="8"/>
        <rFont val="Courier New"/>
        <family val="3"/>
      </rPr>
      <t>WPU10220134</t>
    </r>
  </si>
  <si>
    <r>
      <t>Item:       </t>
    </r>
    <r>
      <rPr>
        <sz val="10"/>
        <color indexed="8"/>
        <rFont val="Courier New"/>
        <family val="3"/>
      </rPr>
      <t>Zinc, slab, high grade</t>
    </r>
  </si>
  <si>
    <r>
      <t>Base Date:  </t>
    </r>
    <r>
      <rPr>
        <sz val="10"/>
        <color indexed="8"/>
        <rFont val="Courier New"/>
        <family val="3"/>
      </rPr>
      <t>8806</t>
    </r>
  </si>
  <si>
    <t>111.7(P)</t>
  </si>
  <si>
    <t>135.4(P)</t>
  </si>
  <si>
    <t>135.3(P)</t>
  </si>
  <si>
    <t>137.6(P)</t>
  </si>
  <si>
    <t>102.1(P)</t>
  </si>
  <si>
    <r>
      <t>Series Id:  </t>
    </r>
    <r>
      <rPr>
        <sz val="10"/>
        <color indexed="8"/>
        <rFont val="Courier New"/>
        <family val="3"/>
      </rPr>
      <t>WPU101706</t>
    </r>
  </si>
  <si>
    <r>
      <t>Item:       </t>
    </r>
    <r>
      <rPr>
        <sz val="10"/>
        <color indexed="8"/>
        <rFont val="Courier New"/>
        <family val="3"/>
      </rPr>
      <t>Steel pipe and tube</t>
    </r>
  </si>
  <si>
    <r>
      <t>Base Date:  </t>
    </r>
    <r>
      <rPr>
        <sz val="10"/>
        <color indexed="8"/>
        <rFont val="Courier New"/>
        <family val="3"/>
      </rPr>
      <t>8206</t>
    </r>
  </si>
  <si>
    <t>119.9(P)</t>
  </si>
  <si>
    <t>125.6(P)</t>
  </si>
  <si>
    <t>135.7(P)</t>
  </si>
  <si>
    <t>151.5(P)</t>
  </si>
  <si>
    <t>link-chain</t>
  </si>
  <si>
    <t>Double</t>
  </si>
  <si>
    <t>Extension</t>
  </si>
  <si>
    <t>Water systems</t>
  </si>
  <si>
    <t>Steel pipe and tube</t>
  </si>
  <si>
    <t>111303</t>
  </si>
  <si>
    <t>101706</t>
  </si>
  <si>
    <t>COMPARISON OF CURRENT YEAR LIFO INFLATION INDEXES</t>
  </si>
  <si>
    <t>BETWEEN DOUBLE EXTENSION &amp; LINK CHAIN METHODS</t>
  </si>
  <si>
    <t>EXAMPLE 1</t>
  </si>
  <si>
    <t>PPI Code</t>
  </si>
  <si>
    <t>Year end FIFO values:</t>
  </si>
  <si>
    <t>Base year</t>
  </si>
  <si>
    <t xml:space="preserve"> Total</t>
  </si>
  <si>
    <t>Current Year PPI Category Indexes:</t>
  </si>
  <si>
    <t>FIFO at Prior Year Prices(Harmonic Extension):</t>
  </si>
  <si>
    <t>Current</t>
  </si>
  <si>
    <t>Index</t>
  </si>
  <si>
    <t>Cumulative</t>
  </si>
  <si>
    <t>EXAMPLE 2</t>
  </si>
  <si>
    <t>EXAMPLE 3</t>
  </si>
  <si>
    <t>Item A inflation</t>
  </si>
  <si>
    <t>Item B inflation</t>
  </si>
  <si>
    <t>Link-Chain pool inflation</t>
  </si>
  <si>
    <t>Double Extension pool inflation</t>
  </si>
  <si>
    <t>Link-Chain LIFO expense</t>
  </si>
  <si>
    <t>Double Extension LIFO expense</t>
  </si>
  <si>
    <t>LINK-CHAIN V. DOUBLE EXTENSION INDEX COMPARISON</t>
  </si>
  <si>
    <t>LINK-CHAIN V. DOUBLE EXTENSION LIFO EXPENSE COMPARISON</t>
  </si>
  <si>
    <t>Cumulative Totals</t>
  </si>
  <si>
    <t>Cumulative Difference</t>
  </si>
  <si>
    <t>Cumulative Percent Difference</t>
  </si>
  <si>
    <t>PPI Detailed Report Table 6 final indexes:</t>
  </si>
  <si>
    <t>BETWEEN DOUBLE-EXTENSION &amp; LINK-CHAIN METHODS</t>
  </si>
  <si>
    <t>All inventory falls into these two PPI codes</t>
  </si>
  <si>
    <t>B</t>
  </si>
  <si>
    <t>C</t>
  </si>
  <si>
    <t>D</t>
  </si>
  <si>
    <t>E</t>
  </si>
  <si>
    <t>F</t>
  </si>
  <si>
    <t>G</t>
  </si>
  <si>
    <t>LIFO INVENTORY HISTORY SCHEDULE     REPORT 16</t>
  </si>
  <si>
    <t>Pool: 1</t>
  </si>
  <si>
    <t>Double-extension method</t>
  </si>
  <si>
    <t xml:space="preserve"> </t>
  </si>
  <si>
    <t xml:space="preserve"> CUR. YR. </t>
  </si>
  <si>
    <t xml:space="preserve"> CUMLTV.</t>
  </si>
  <si>
    <t xml:space="preserve"> INVENTORY </t>
  </si>
  <si>
    <t xml:space="preserve">  INC(DEC) </t>
  </si>
  <si>
    <t xml:space="preserve">             </t>
  </si>
  <si>
    <t/>
  </si>
  <si>
    <t>CURRENT</t>
  </si>
  <si>
    <t xml:space="preserve"> DEFLATOR </t>
  </si>
  <si>
    <t xml:space="preserve">  AT BASE </t>
  </si>
  <si>
    <t xml:space="preserve"> INFLATOR </t>
  </si>
  <si>
    <t xml:space="preserve">   PRICED </t>
  </si>
  <si>
    <t xml:space="preserve">    LIFO     </t>
  </si>
  <si>
    <t xml:space="preserve">  LIFO</t>
  </si>
  <si>
    <t xml:space="preserve">  LAYER</t>
  </si>
  <si>
    <t xml:space="preserve"> LAYER AT </t>
  </si>
  <si>
    <t>PERIOD</t>
  </si>
  <si>
    <t>YEAR COST</t>
  </si>
  <si>
    <t xml:space="preserve">  INDEX</t>
  </si>
  <si>
    <t xml:space="preserve"> INDEX</t>
  </si>
  <si>
    <t xml:space="preserve">  PRICES</t>
  </si>
  <si>
    <t xml:space="preserve">  INC(DEC)</t>
  </si>
  <si>
    <t xml:space="preserve">  RESERVE  </t>
  </si>
  <si>
    <t xml:space="preserve">  EXPENSE  </t>
  </si>
  <si>
    <t xml:space="preserve">  COST  </t>
  </si>
  <si>
    <t>Double-extension method layer history:</t>
  </si>
  <si>
    <t>12/31/1982</t>
  </si>
  <si>
    <t>12/31/1983</t>
  </si>
  <si>
    <t>12/31/1984</t>
  </si>
  <si>
    <t>12/31/1985</t>
  </si>
  <si>
    <t>12/31/1986</t>
  </si>
  <si>
    <t>12/31/1987</t>
  </si>
  <si>
    <t>12/31/1988</t>
  </si>
  <si>
    <t>12/31/1989</t>
  </si>
  <si>
    <t>12/31/1990</t>
  </si>
  <si>
    <t>12/31/1991</t>
  </si>
  <si>
    <t>12/31/1992</t>
  </si>
  <si>
    <t>12/31/1993</t>
  </si>
  <si>
    <t>12/31/1994</t>
  </si>
  <si>
    <t>12/31/1995</t>
  </si>
  <si>
    <t>12/31/1996</t>
  </si>
  <si>
    <t>12/31/1997</t>
  </si>
  <si>
    <t>12/31/1998</t>
  </si>
  <si>
    <t>12/31/1999</t>
  </si>
  <si>
    <t>Current year cost</t>
  </si>
  <si>
    <t>Current year index</t>
  </si>
  <si>
    <t>Cumulative index</t>
  </si>
  <si>
    <t>Inventory at base</t>
  </si>
  <si>
    <t>Increase (decrease) at base</t>
  </si>
  <si>
    <t>Increment or decrement cum. index</t>
  </si>
  <si>
    <t>Increase (decrease) at LIFO cost</t>
  </si>
  <si>
    <t>LIFO inventory</t>
  </si>
  <si>
    <t>LIFO reserve</t>
  </si>
  <si>
    <t>LIFO expense (income)</t>
  </si>
  <si>
    <t>Double-extension method for the latest 3 years since the 1983 LIFO election:</t>
  </si>
  <si>
    <t>12/31/2000</t>
  </si>
  <si>
    <t>12/31/2001</t>
  </si>
  <si>
    <t>12/31/2002</t>
  </si>
  <si>
    <t>Link-chain method layer history (no differences until 2001):</t>
  </si>
  <si>
    <t>Link-chain v. double-extension method differences (no differences until 2001):</t>
  </si>
  <si>
    <t>Pool: 2</t>
  </si>
  <si>
    <t>Link-chain method</t>
  </si>
  <si>
    <t>G24-&gt;</t>
  </si>
  <si>
    <t>F24-&gt;</t>
  </si>
  <si>
    <t>&lt;-G36</t>
  </si>
  <si>
    <t>&lt;-H36</t>
  </si>
  <si>
    <t>Index source above</t>
  </si>
  <si>
    <t>Row 8 2000 etc, index/1982 Col. C index</t>
  </si>
  <si>
    <t>Row 9 2000 etc, index/1982 Col. C index</t>
  </si>
  <si>
    <t>Calculation of Double-Extension Cumulative Index:</t>
  </si>
  <si>
    <t>Calculation of Double-Extension Inventory at Base:</t>
  </si>
  <si>
    <t>Pool Cumulative Index- Double-Extension</t>
  </si>
  <si>
    <t>Pool Current Year Index- Double-Extension</t>
  </si>
  <si>
    <t>Pool Current Year Index- Link-Chain</t>
  </si>
  <si>
    <t>Row 12 FIFO/Row 17 cumulative index</t>
  </si>
  <si>
    <t>Row 13 FIFO/Row 18 cumulative index</t>
  </si>
  <si>
    <t>Row 14 FIFO total/Row 23 Inv. At Base Total</t>
  </si>
  <si>
    <t>Current Year Row 24/Prior Year Row 24</t>
  </si>
  <si>
    <t>Current Year Row 8/Prior Year Row 8</t>
  </si>
  <si>
    <t>Current Year Row 9/Prior Year Row 9</t>
  </si>
  <si>
    <t>Row 12/Row 28</t>
  </si>
  <si>
    <t>Row 14/Row 34</t>
  </si>
  <si>
    <t>Row 13/Row 29</t>
  </si>
  <si>
    <t>Example 1</t>
  </si>
  <si>
    <t>Example 2</t>
  </si>
  <si>
    <t>Complete (all years' LIFO layer history schedules) shown below</t>
  </si>
  <si>
    <t>Index calc. sched. cell reference</t>
  </si>
  <si>
    <t>M13-&gt;</t>
  </si>
  <si>
    <t>M20-&gt;</t>
  </si>
  <si>
    <t>M27-&gt;</t>
  </si>
  <si>
    <t>M34-&gt;</t>
  </si>
  <si>
    <t>M41-&gt;</t>
  </si>
  <si>
    <t>M48-&gt;</t>
  </si>
  <si>
    <t>Link-chain method layer history:</t>
  </si>
  <si>
    <t>&lt;-I13</t>
  </si>
  <si>
    <t>&lt;-I20</t>
  </si>
  <si>
    <t>&lt;-I27</t>
  </si>
  <si>
    <t>&lt;-I34</t>
  </si>
  <si>
    <t>&lt;-I41</t>
  </si>
  <si>
    <t>&lt;-I48</t>
  </si>
  <si>
    <t>Link-chain v. double-extension method differences:</t>
  </si>
  <si>
    <t>Example 3</t>
  </si>
  <si>
    <t>Double-extension</t>
  </si>
  <si>
    <t>Link-chain</t>
  </si>
  <si>
    <t>EXAMPLE 4</t>
  </si>
  <si>
    <t>Example 4</t>
  </si>
  <si>
    <t>EXAMPLE 5</t>
  </si>
  <si>
    <t>Example 5</t>
  </si>
  <si>
    <t>Calculation &amp; Comparison of LIFO Inflation Indexes</t>
  </si>
  <si>
    <t>LIFO Internal Index Calculation Example</t>
  </si>
  <si>
    <t>Between Link-Chain &amp; Double-Extension Methods</t>
  </si>
  <si>
    <t>Link-Chain Method</t>
  </si>
  <si>
    <t>Double-Extension Method</t>
  </si>
  <si>
    <t>D x E</t>
  </si>
  <si>
    <t>D x F</t>
  </si>
  <si>
    <t>H / G</t>
  </si>
  <si>
    <t>D x K</t>
  </si>
  <si>
    <t>H / L</t>
  </si>
  <si>
    <t>H</t>
  </si>
  <si>
    <t>I</t>
  </si>
  <si>
    <t>K</t>
  </si>
  <si>
    <t>L</t>
  </si>
  <si>
    <t>M</t>
  </si>
  <si>
    <t>This year end</t>
  </si>
  <si>
    <t>C/Y QOH at</t>
  </si>
  <si>
    <t>Item &amp; Pool</t>
  </si>
  <si>
    <t>Quantity</t>
  </si>
  <si>
    <t>Prior y/e</t>
  </si>
  <si>
    <t>Current y/e</t>
  </si>
  <si>
    <t>P/Y Cost</t>
  </si>
  <si>
    <t>C/Y Cost</t>
  </si>
  <si>
    <t>current</t>
  </si>
  <si>
    <t>Inventory</t>
  </si>
  <si>
    <t>Base y/e</t>
  </si>
  <si>
    <t>Base Cost</t>
  </si>
  <si>
    <t>on hand</t>
  </si>
  <si>
    <t>Unit cost</t>
  </si>
  <si>
    <t>year index</t>
  </si>
  <si>
    <t>Mix % age</t>
  </si>
  <si>
    <t>Item 1</t>
  </si>
  <si>
    <t>Item 2</t>
  </si>
  <si>
    <t>Item 3</t>
  </si>
  <si>
    <t xml:space="preserve"> Totals</t>
  </si>
  <si>
    <t>Prior year cumulative index</t>
  </si>
  <si>
    <t>This y/e cumulative index = product of previous 2 rows' indexes</t>
  </si>
  <si>
    <t>Ratio of C/Y ÷ by P/Y cum. Indexes</t>
  </si>
  <si>
    <t>LIFO Double-Extension Method math is same as above except that Base Year prices are used instead of Prior Year prices</t>
  </si>
  <si>
    <t>Example 6</t>
  </si>
  <si>
    <t>Example Showing Alternative LIFO Calculation Steps</t>
  </si>
  <si>
    <t>Using Only Current-Year Cost &amp; Current Year Indexes</t>
  </si>
  <si>
    <t>Using the Example 6 Values</t>
  </si>
  <si>
    <t>Double-extension values (these are same as link-chain values through 1999):</t>
  </si>
  <si>
    <t>Link-chain calculations for 2000 &amp; 2001 (all other years values are same as for double-extension):</t>
  </si>
  <si>
    <t>1996 increment:</t>
  </si>
  <si>
    <t>2000 decrement:</t>
  </si>
  <si>
    <t>1996 CYC</t>
  </si>
  <si>
    <t>2000 CYC</t>
  </si>
  <si>
    <t>1996 CY index</t>
  </si>
  <si>
    <t>2000 CY index</t>
  </si>
  <si>
    <t>1996 CYC @ 1995 price</t>
  </si>
  <si>
    <t>2001 CYC @ 1999 price</t>
  </si>
  <si>
    <t>1995 CYC</t>
  </si>
  <si>
    <t>1999 CY index</t>
  </si>
  <si>
    <t>Increment @1995 price</t>
  </si>
  <si>
    <t>Increment @1996 price</t>
  </si>
  <si>
    <t>1998 CY index</t>
  </si>
  <si>
    <t>1996 LIFO inventory value</t>
  </si>
  <si>
    <t>1997 CY index</t>
  </si>
  <si>
    <t>1997 decrement:</t>
  </si>
  <si>
    <t>1997 CYC</t>
  </si>
  <si>
    <t>1997 CYC @ 1996 price</t>
  </si>
  <si>
    <t>1995 base layer portion of 2000 decrement</t>
  </si>
  <si>
    <t>1999 layer portion of 2000 decrement (entire layer)</t>
  </si>
  <si>
    <t>1997 LIFO inventory value</t>
  </si>
  <si>
    <t>1998 layer portion of 2000 decrement (entire layer)</t>
  </si>
  <si>
    <t>1996 layer portion of 2000 decrement (entire layer remaining after 1997 decrement)</t>
  </si>
  <si>
    <t>1998 increment:</t>
  </si>
  <si>
    <t>2000 decrement @ LIFO value</t>
  </si>
  <si>
    <t>2000 link-chain LIFO inventory value</t>
  </si>
  <si>
    <t>2001 increment:</t>
  </si>
  <si>
    <t>1998 LIFO inventory value</t>
  </si>
  <si>
    <t>1999 increment:</t>
  </si>
  <si>
    <t>2001 link-chain LIFO inventory value</t>
  </si>
  <si>
    <t>1999 LIFO inventory value</t>
  </si>
  <si>
    <t>2000 increment:</t>
  </si>
  <si>
    <t>2000 LIFO inventory value</t>
  </si>
  <si>
    <t>2001 decrement:</t>
  </si>
  <si>
    <t>2001 CYC</t>
  </si>
  <si>
    <t>2001 CY index</t>
  </si>
  <si>
    <t>2001 CYC @ 2000 price</t>
  </si>
  <si>
    <t>1999 CYC</t>
  </si>
  <si>
    <t>1999 layer portion of 2001 decrement</t>
  </si>
  <si>
    <t>2000 layer portion of 2001 decrement (entire layer)</t>
  </si>
  <si>
    <t>2001 decrement @ LIFO value</t>
  </si>
  <si>
    <t>2001 LIFO inventory value</t>
  </si>
  <si>
    <t>1995 CYC (this is base inventory cost)</t>
  </si>
  <si>
    <t>Decrement @ 1996 price (single layer invaded)</t>
  </si>
  <si>
    <t>2000 CYC @ 1999 price</t>
  </si>
  <si>
    <t>2000 CYC @ 1998 price</t>
  </si>
  <si>
    <t>2000 CYC @ 1997 price</t>
  </si>
  <si>
    <t>2000 CYC @ 1996 price</t>
  </si>
  <si>
    <t>2000 CYC @ 1995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</si>
</sst>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0.00000"/>
    <numFmt numFmtId="168" formatCode="0.0000"/>
    <numFmt numFmtId="169" formatCode="0.000"/>
    <numFmt numFmtId="170" formatCode="0.0%"/>
    <numFmt numFmtId="171" formatCode="#,###,###,##0"/>
    <numFmt numFmtId="172" formatCode="#.000000"/>
    <numFmt numFmtId="173" formatCode="#.0000"/>
    <numFmt numFmtId="174" formatCode="_(* #,##0.0000_);_(* \(#,##0.0000\);_(* &quot;-&quot;??_);_(@_)"/>
    <numFmt numFmtId="175" formatCode="0.000000"/>
    <numFmt numFmtId="176" formatCode="_(* #,##0.00000_);_(* \(#,##0.00000\);_(* &quot;-&quot;??_);_(@_)"/>
    <numFmt numFmtId="177" formatCode="0.000000000"/>
    <numFmt numFmtId="178" formatCode="#,###,###,##0.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b/>
      <sz val="10"/>
      <color indexed="26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6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0">
    <xf numFmtId="0" fontId="0" fillId="0" borderId="0" xfId="0"/>
    <xf numFmtId="0" fontId="8" fillId="2" borderId="1" xfId="0" applyFont="1" applyFill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7" fillId="2" borderId="4" xfId="0" applyFont="1" applyFill="1" applyBorder="1" applyAlignment="1">
      <alignment horizontal="left" vertical="top"/>
    </xf>
    <xf numFmtId="0" fontId="0" fillId="0" borderId="5" xfId="0" applyBorder="1"/>
    <xf numFmtId="0" fontId="8" fillId="2" borderId="4" xfId="0" applyFont="1" applyFill="1" applyBorder="1" applyAlignment="1">
      <alignment horizontal="left" vertical="top"/>
    </xf>
    <xf numFmtId="0" fontId="0" fillId="0" borderId="6" xfId="0" applyBorder="1"/>
    <xf numFmtId="0" fontId="0" fillId="0" borderId="7" xfId="0" applyBorder="1"/>
    <xf numFmtId="0" fontId="9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0" fillId="0" borderId="9" xfId="0" applyBorder="1"/>
    <xf numFmtId="0" fontId="5" fillId="0" borderId="0" xfId="0" applyFont="1"/>
    <xf numFmtId="0" fontId="0" fillId="0" borderId="0" xfId="0" quotePrefix="1"/>
    <xf numFmtId="164" fontId="0" fillId="0" borderId="0" xfId="1" applyNumberFormat="1" applyFont="1"/>
    <xf numFmtId="43" fontId="0" fillId="0" borderId="0" xfId="0" applyNumberFormat="1"/>
    <xf numFmtId="0" fontId="10" fillId="0" borderId="0" xfId="0" applyFont="1"/>
    <xf numFmtId="0" fontId="11" fillId="0" borderId="0" xfId="0" applyFont="1"/>
    <xf numFmtId="14" fontId="10" fillId="0" borderId="0" xfId="0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2" applyNumberFormat="1" applyFont="1"/>
    <xf numFmtId="0" fontId="3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top" wrapText="1"/>
    </xf>
    <xf numFmtId="164" fontId="0" fillId="0" borderId="0" xfId="0" applyNumberFormat="1"/>
    <xf numFmtId="0" fontId="14" fillId="0" borderId="0" xfId="0" applyFont="1"/>
    <xf numFmtId="0" fontId="15" fillId="0" borderId="0" xfId="0" applyFont="1"/>
    <xf numFmtId="0" fontId="16" fillId="0" borderId="0" xfId="0" applyFont="1"/>
    <xf numFmtId="14" fontId="16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quotePrefix="1" applyFont="1"/>
    <xf numFmtId="165" fontId="15" fillId="0" borderId="0" xfId="0" applyNumberFormat="1" applyFont="1" applyAlignment="1">
      <alignment horizontal="right"/>
    </xf>
    <xf numFmtId="164" fontId="15" fillId="0" borderId="0" xfId="1" applyNumberFormat="1" applyFont="1"/>
    <xf numFmtId="169" fontId="15" fillId="0" borderId="0" xfId="0" applyNumberFormat="1" applyFont="1"/>
    <xf numFmtId="43" fontId="15" fillId="0" borderId="0" xfId="0" applyNumberFormat="1" applyFont="1"/>
    <xf numFmtId="166" fontId="15" fillId="0" borderId="0" xfId="0" applyNumberFormat="1" applyFont="1"/>
    <xf numFmtId="9" fontId="0" fillId="0" borderId="0" xfId="2" applyFont="1"/>
    <xf numFmtId="164" fontId="0" fillId="0" borderId="16" xfId="0" applyNumberFormat="1" applyBorder="1"/>
    <xf numFmtId="0" fontId="10" fillId="0" borderId="0" xfId="0" applyFont="1" applyAlignment="1">
      <alignment horizontal="center"/>
    </xf>
    <xf numFmtId="168" fontId="15" fillId="0" borderId="0" xfId="0" applyNumberFormat="1" applyFont="1"/>
    <xf numFmtId="3" fontId="10" fillId="0" borderId="0" xfId="3" applyNumberFormat="1" applyFont="1" applyFill="1" applyAlignment="1" applyProtection="1"/>
    <xf numFmtId="171" fontId="10" fillId="0" borderId="0" xfId="3" applyNumberFormat="1" applyFont="1"/>
    <xf numFmtId="172" fontId="10" fillId="0" borderId="0" xfId="3" applyNumberFormat="1" applyFont="1"/>
    <xf numFmtId="0" fontId="10" fillId="0" borderId="0" xfId="3" applyFont="1"/>
    <xf numFmtId="171" fontId="17" fillId="0" borderId="0" xfId="3" applyNumberFormat="1" applyFont="1"/>
    <xf numFmtId="0" fontId="10" fillId="0" borderId="0" xfId="3" applyFont="1" applyAlignment="1">
      <alignment horizontal="center"/>
    </xf>
    <xf numFmtId="172" fontId="10" fillId="0" borderId="0" xfId="3" applyNumberFormat="1" applyFont="1" applyAlignment="1">
      <alignment horizontal="center"/>
    </xf>
    <xf numFmtId="171" fontId="10" fillId="0" borderId="0" xfId="3" applyNumberFormat="1" applyFont="1" applyAlignment="1">
      <alignment horizontal="center"/>
    </xf>
    <xf numFmtId="0" fontId="10" fillId="0" borderId="0" xfId="3" applyFont="1" applyAlignment="1">
      <alignment horizontal="left"/>
    </xf>
    <xf numFmtId="0" fontId="3" fillId="0" borderId="17" xfId="3" applyBorder="1" applyAlignment="1">
      <alignment horizontal="right" vertical="center"/>
    </xf>
    <xf numFmtId="171" fontId="3" fillId="0" borderId="18" xfId="3" applyNumberFormat="1" applyBorder="1" applyAlignment="1">
      <alignment horizontal="right" vertical="center"/>
    </xf>
    <xf numFmtId="172" fontId="3" fillId="0" borderId="18" xfId="3" applyNumberFormat="1" applyBorder="1" applyAlignment="1">
      <alignment horizontal="right" vertical="center"/>
    </xf>
    <xf numFmtId="171" fontId="3" fillId="0" borderId="19" xfId="3" applyNumberFormat="1" applyBorder="1" applyAlignment="1">
      <alignment horizontal="right" vertical="center"/>
    </xf>
    <xf numFmtId="0" fontId="3" fillId="0" borderId="0" xfId="3" applyAlignment="1">
      <alignment horizontal="right" vertical="center"/>
    </xf>
    <xf numFmtId="0" fontId="3" fillId="0" borderId="20" xfId="3" applyBorder="1" applyAlignment="1">
      <alignment horizontal="right" vertical="center"/>
    </xf>
    <xf numFmtId="171" fontId="3" fillId="0" borderId="21" xfId="3" applyNumberFormat="1" applyBorder="1" applyAlignment="1">
      <alignment horizontal="right" vertical="center"/>
    </xf>
    <xf numFmtId="172" fontId="3" fillId="0" borderId="21" xfId="3" applyNumberFormat="1" applyBorder="1" applyAlignment="1">
      <alignment horizontal="right" vertical="center"/>
    </xf>
    <xf numFmtId="171" fontId="3" fillId="0" borderId="22" xfId="3" applyNumberFormat="1" applyBorder="1" applyAlignment="1">
      <alignment horizontal="right" vertical="center"/>
    </xf>
    <xf numFmtId="0" fontId="3" fillId="0" borderId="21" xfId="3" applyFont="1" applyBorder="1" applyAlignment="1">
      <alignment horizontal="center" vertical="center" wrapText="1"/>
    </xf>
    <xf numFmtId="173" fontId="3" fillId="0" borderId="21" xfId="3" applyNumberFormat="1" applyBorder="1" applyAlignment="1">
      <alignment horizontal="right" vertical="center"/>
    </xf>
    <xf numFmtId="0" fontId="3" fillId="0" borderId="0" xfId="3"/>
    <xf numFmtId="0" fontId="3" fillId="0" borderId="23" xfId="3" applyBorder="1"/>
    <xf numFmtId="171" fontId="3" fillId="0" borderId="24" xfId="3" applyNumberFormat="1" applyBorder="1"/>
    <xf numFmtId="173" fontId="3" fillId="0" borderId="24" xfId="3" applyNumberFormat="1" applyBorder="1"/>
    <xf numFmtId="171" fontId="3" fillId="0" borderId="0" xfId="3" applyNumberFormat="1"/>
    <xf numFmtId="173" fontId="3" fillId="0" borderId="0" xfId="3" applyNumberFormat="1"/>
    <xf numFmtId="172" fontId="3" fillId="0" borderId="24" xfId="3" applyNumberFormat="1" applyBorder="1"/>
    <xf numFmtId="0" fontId="3" fillId="0" borderId="0" xfId="3" applyBorder="1"/>
    <xf numFmtId="171" fontId="3" fillId="0" borderId="0" xfId="3" applyNumberFormat="1" applyBorder="1"/>
    <xf numFmtId="173" fontId="3" fillId="0" borderId="0" xfId="3" applyNumberFormat="1" applyBorder="1"/>
    <xf numFmtId="0" fontId="3" fillId="0" borderId="20" xfId="3" quotePrefix="1" applyBorder="1" applyAlignment="1">
      <alignment horizontal="right" vertical="center"/>
    </xf>
    <xf numFmtId="171" fontId="3" fillId="5" borderId="21" xfId="3" applyNumberFormat="1" applyFill="1" applyBorder="1" applyAlignment="1">
      <alignment horizontal="right" vertical="center"/>
    </xf>
    <xf numFmtId="172" fontId="3" fillId="0" borderId="0" xfId="3" applyNumberFormat="1"/>
    <xf numFmtId="171" fontId="3" fillId="0" borderId="25" xfId="3" applyNumberFormat="1" applyBorder="1"/>
    <xf numFmtId="0" fontId="3" fillId="0" borderId="0" xfId="3" applyFont="1" applyAlignment="1">
      <alignment horizontal="center" vertical="center" wrapText="1"/>
    </xf>
    <xf numFmtId="171" fontId="3" fillId="0" borderId="0" xfId="3" applyNumberFormat="1" applyFont="1"/>
    <xf numFmtId="173" fontId="3" fillId="0" borderId="21" xfId="3" quotePrefix="1" applyNumberFormat="1" applyBorder="1" applyAlignment="1">
      <alignment horizontal="right" vertical="center"/>
    </xf>
    <xf numFmtId="174" fontId="0" fillId="0" borderId="0" xfId="0" applyNumberFormat="1"/>
    <xf numFmtId="0" fontId="18" fillId="0" borderId="0" xfId="3" applyFont="1" applyAlignment="1">
      <alignment horizontal="center"/>
    </xf>
    <xf numFmtId="172" fontId="18" fillId="0" borderId="0" xfId="3" applyNumberFormat="1" applyFont="1" applyAlignment="1">
      <alignment horizontal="center"/>
    </xf>
    <xf numFmtId="171" fontId="18" fillId="0" borderId="0" xfId="3" applyNumberFormat="1" applyFont="1" applyAlignment="1">
      <alignment horizontal="center"/>
    </xf>
    <xf numFmtId="0" fontId="17" fillId="0" borderId="0" xfId="3" applyFont="1" applyAlignment="1">
      <alignment horizontal="center"/>
    </xf>
    <xf numFmtId="172" fontId="17" fillId="0" borderId="0" xfId="3" applyNumberFormat="1" applyFont="1" applyAlignment="1">
      <alignment horizontal="center"/>
    </xf>
    <xf numFmtId="171" fontId="17" fillId="0" borderId="0" xfId="3" applyNumberFormat="1" applyFont="1" applyAlignment="1">
      <alignment horizontal="center"/>
    </xf>
    <xf numFmtId="173" fontId="10" fillId="0" borderId="0" xfId="3" applyNumberFormat="1" applyFont="1"/>
    <xf numFmtId="173" fontId="3" fillId="0" borderId="21" xfId="3" applyNumberFormat="1" applyFont="1" applyBorder="1" applyAlignment="1">
      <alignment horizontal="center" vertical="center" wrapText="1"/>
    </xf>
    <xf numFmtId="173" fontId="10" fillId="0" borderId="0" xfId="3" applyNumberFormat="1" applyFont="1" applyAlignment="1">
      <alignment horizontal="center"/>
    </xf>
    <xf numFmtId="173" fontId="3" fillId="0" borderId="18" xfId="3" applyNumberFormat="1" applyBorder="1" applyAlignment="1">
      <alignment horizontal="right" vertical="center"/>
    </xf>
    <xf numFmtId="172" fontId="3" fillId="0" borderId="21" xfId="3" applyNumberFormat="1" applyFont="1" applyBorder="1" applyAlignment="1">
      <alignment horizontal="right" vertical="center"/>
    </xf>
    <xf numFmtId="172" fontId="3" fillId="0" borderId="21" xfId="3" applyNumberFormat="1" applyFont="1" applyBorder="1" applyAlignment="1">
      <alignment horizontal="left" vertical="center"/>
    </xf>
    <xf numFmtId="0" fontId="3" fillId="0" borderId="0" xfId="3" applyAlignment="1">
      <alignment horizontal="center"/>
    </xf>
    <xf numFmtId="0" fontId="14" fillId="0" borderId="0" xfId="3" applyFont="1"/>
    <xf numFmtId="174" fontId="0" fillId="0" borderId="0" xfId="4" applyNumberFormat="1" applyFont="1"/>
    <xf numFmtId="0" fontId="11" fillId="0" borderId="0" xfId="3" applyFont="1"/>
    <xf numFmtId="174" fontId="0" fillId="0" borderId="0" xfId="4" applyNumberFormat="1" applyFont="1" applyAlignment="1">
      <alignment horizontal="center"/>
    </xf>
    <xf numFmtId="43" fontId="0" fillId="0" borderId="0" xfId="4" applyFont="1"/>
    <xf numFmtId="170" fontId="0" fillId="0" borderId="0" xfId="2" applyNumberFormat="1" applyFont="1" applyAlignment="1">
      <alignment horizontal="center"/>
    </xf>
    <xf numFmtId="168" fontId="3" fillId="0" borderId="0" xfId="3" applyNumberFormat="1"/>
    <xf numFmtId="175" fontId="3" fillId="0" borderId="0" xfId="3" applyNumberFormat="1"/>
    <xf numFmtId="176" fontId="0" fillId="0" borderId="0" xfId="1" applyNumberFormat="1" applyFont="1"/>
    <xf numFmtId="43" fontId="3" fillId="0" borderId="0" xfId="3" applyNumberFormat="1"/>
    <xf numFmtId="0" fontId="3" fillId="0" borderId="0" xfId="3" applyFont="1" applyAlignment="1">
      <alignment horizontal="left"/>
    </xf>
    <xf numFmtId="2" fontId="3" fillId="0" borderId="0" xfId="3" applyNumberFormat="1" applyAlignment="1">
      <alignment horizontal="center"/>
    </xf>
    <xf numFmtId="166" fontId="0" fillId="0" borderId="0" xfId="1" applyNumberFormat="1" applyFont="1"/>
    <xf numFmtId="0" fontId="3" fillId="0" borderId="0" xfId="3" applyAlignment="1">
      <alignment horizontal="left"/>
    </xf>
    <xf numFmtId="177" fontId="3" fillId="0" borderId="0" xfId="3" applyNumberFormat="1"/>
    <xf numFmtId="169" fontId="0" fillId="0" borderId="0" xfId="0" applyNumberFormat="1" applyAlignment="1">
      <alignment horizontal="center"/>
    </xf>
    <xf numFmtId="0" fontId="0" fillId="0" borderId="17" xfId="0" applyBorder="1" applyAlignment="1">
      <alignment horizontal="right" vertical="center"/>
    </xf>
    <xf numFmtId="171" fontId="0" fillId="0" borderId="18" xfId="0" applyNumberFormat="1" applyBorder="1" applyAlignment="1">
      <alignment horizontal="right" vertical="center"/>
    </xf>
    <xf numFmtId="172" fontId="0" fillId="0" borderId="18" xfId="0" applyNumberFormat="1" applyBorder="1" applyAlignment="1">
      <alignment horizontal="right" vertical="center"/>
    </xf>
    <xf numFmtId="171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1" fontId="0" fillId="0" borderId="21" xfId="0" applyNumberFormat="1" applyBorder="1" applyAlignment="1">
      <alignment horizontal="right" vertical="center"/>
    </xf>
    <xf numFmtId="172" fontId="0" fillId="0" borderId="21" xfId="0" applyNumberFormat="1" applyBorder="1" applyAlignment="1">
      <alignment horizontal="right" vertical="center"/>
    </xf>
    <xf numFmtId="171" fontId="0" fillId="0" borderId="22" xfId="0" applyNumberFormat="1" applyBorder="1" applyAlignment="1">
      <alignment horizontal="right" vertical="center"/>
    </xf>
    <xf numFmtId="0" fontId="0" fillId="0" borderId="23" xfId="0" applyBorder="1"/>
    <xf numFmtId="171" fontId="0" fillId="0" borderId="24" xfId="0" applyNumberFormat="1" applyBorder="1"/>
    <xf numFmtId="172" fontId="0" fillId="0" borderId="24" xfId="0" applyNumberFormat="1" applyBorder="1"/>
    <xf numFmtId="171" fontId="0" fillId="0" borderId="25" xfId="0" applyNumberFormat="1" applyBorder="1"/>
    <xf numFmtId="173" fontId="0" fillId="0" borderId="18" xfId="0" applyNumberFormat="1" applyBorder="1" applyAlignment="1">
      <alignment horizontal="right" vertical="center"/>
    </xf>
    <xf numFmtId="173" fontId="0" fillId="0" borderId="21" xfId="0" applyNumberFormat="1" applyBorder="1" applyAlignment="1">
      <alignment horizontal="right" vertical="center"/>
    </xf>
    <xf numFmtId="173" fontId="0" fillId="0" borderId="24" xfId="0" applyNumberFormat="1" applyBorder="1"/>
    <xf numFmtId="0" fontId="2" fillId="0" borderId="0" xfId="5"/>
    <xf numFmtId="0" fontId="19" fillId="0" borderId="0" xfId="5" applyFont="1" applyAlignment="1">
      <alignment wrapText="1"/>
    </xf>
    <xf numFmtId="0" fontId="2" fillId="0" borderId="0" xfId="5" applyAlignment="1">
      <alignment wrapText="1"/>
    </xf>
    <xf numFmtId="0" fontId="19" fillId="0" borderId="0" xfId="5" applyFont="1"/>
    <xf numFmtId="0" fontId="3" fillId="0" borderId="0" xfId="3" applyFont="1"/>
    <xf numFmtId="178" fontId="3" fillId="0" borderId="0" xfId="3" applyNumberFormat="1" applyBorder="1"/>
    <xf numFmtId="0" fontId="3" fillId="0" borderId="0" xfId="3" applyFont="1" applyBorder="1"/>
    <xf numFmtId="0" fontId="3" fillId="0" borderId="0" xfId="3" applyFont="1" applyFill="1" applyBorder="1"/>
    <xf numFmtId="164" fontId="2" fillId="0" borderId="0" xfId="5" applyNumberFormat="1"/>
    <xf numFmtId="0" fontId="3" fillId="0" borderId="0" xfId="3" applyFont="1" applyFill="1" applyBorder="1" applyAlignment="1">
      <alignment wrapText="1"/>
    </xf>
    <xf numFmtId="0" fontId="10" fillId="0" borderId="0" xfId="3" applyFont="1" applyFill="1" applyBorder="1"/>
    <xf numFmtId="0" fontId="2" fillId="0" borderId="0" xfId="5" applyBorder="1"/>
    <xf numFmtId="164" fontId="0" fillId="0" borderId="0" xfId="6" applyNumberFormat="1" applyFont="1" applyBorder="1"/>
    <xf numFmtId="169" fontId="2" fillId="0" borderId="0" xfId="5" applyNumberFormat="1" applyBorder="1"/>
    <xf numFmtId="0" fontId="19" fillId="0" borderId="0" xfId="5" applyFont="1" applyBorder="1"/>
    <xf numFmtId="164" fontId="2" fillId="0" borderId="0" xfId="5" applyNumberFormat="1" applyBorder="1"/>
    <xf numFmtId="0" fontId="1" fillId="0" borderId="0" xfId="5" applyFont="1" applyBorder="1"/>
    <xf numFmtId="0" fontId="3" fillId="0" borderId="0" xfId="3" applyAlignment="1">
      <alignment horizontal="center" vertical="center" textRotation="90"/>
    </xf>
    <xf numFmtId="0" fontId="11" fillId="0" borderId="0" xfId="3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</cellXfs>
  <cellStyles count="7">
    <cellStyle name="Comma" xfId="1" builtinId="3"/>
    <cellStyle name="Comma 2" xfId="4" xr:uid="{00000000-0005-0000-0000-000001000000}"/>
    <cellStyle name="Comma 3" xfId="6" xr:uid="{00000000-0005-0000-0000-000002000000}"/>
    <cellStyle name="Normal" xfId="0" builtinId="0"/>
    <cellStyle name="Normal 2" xfId="3" xr:uid="{00000000-0005-0000-0000-000004000000}"/>
    <cellStyle name="Normal 3" xfId="5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LINK-CHAIN V. DOUBLE-</a:t>
            </a:r>
          </a:p>
          <a:p>
            <a:pPr>
              <a:defRPr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EXTENSION INDEX COMPARISON</a:t>
            </a:r>
          </a:p>
        </c:rich>
      </c:tx>
      <c:layout>
        <c:manualLayout>
          <c:xMode val="edge"/>
          <c:yMode val="edge"/>
          <c:x val="0.18791946308724833"/>
          <c:y val="3.62811791383219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06041385322048"/>
          <c:y val="0.21768791842460597"/>
          <c:w val="0.62248328522376617"/>
          <c:h val="0.7074857348799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'Ex1 Index Calc'!$B$74:$F$74</c:f>
              <c:strCache>
                <c:ptCount val="5"/>
                <c:pt idx="0">
                  <c:v>Item A inflation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'Ex1 Index Calc'!$G$73:$H$73</c:f>
              <c:numCache>
                <c:formatCode>General</c:formatCod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'Ex1 Index Calc'!$G$74:$H$74</c:f>
              <c:numCache>
                <c:formatCode>0.0%</c:formatCode>
                <c:ptCount val="2"/>
                <c:pt idx="0">
                  <c:v>4.0000000000000036E-2</c:v>
                </c:pt>
                <c:pt idx="1">
                  <c:v>5.079825834542806E-3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B-4B9A-B761-59F6AE2A2F3D}"/>
            </c:ext>
          </c:extLst>
        </c:ser>
        <c:ser>
          <c:idx val="1"/>
          <c:order val="1"/>
          <c:tx>
            <c:strRef>
              <c:f>'Ex1 Index Calc'!$B$75:$F$75</c:f>
              <c:strCache>
                <c:ptCount val="5"/>
                <c:pt idx="0">
                  <c:v>Item B inflation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'Ex1 Index Calc'!$G$73:$H$73</c:f>
              <c:numCache>
                <c:formatCode>General</c:formatCod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'Ex1 Index Calc'!$G$75:$H$75</c:f>
              <c:numCache>
                <c:formatCode>0.0%</c:formatCode>
                <c:ptCount val="2"/>
                <c:pt idx="0">
                  <c:v>-3.6792452830188727E-2</c:v>
                </c:pt>
                <c:pt idx="1">
                  <c:v>9.1087169441723903E-2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BB-4B9A-B761-59F6AE2A2F3D}"/>
            </c:ext>
          </c:extLst>
        </c:ser>
        <c:ser>
          <c:idx val="2"/>
          <c:order val="2"/>
          <c:tx>
            <c:strRef>
              <c:f>'Ex1 Index Calc'!$B$76:$F$76</c:f>
              <c:strCache>
                <c:ptCount val="5"/>
                <c:pt idx="0">
                  <c:v>Link-Chain pool inflation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'Ex1 Index Calc'!$G$73:$H$73</c:f>
              <c:numCache>
                <c:formatCode>General</c:formatCod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'Ex1 Index Calc'!$G$76:$H$76</c:f>
              <c:numCache>
                <c:formatCode>0.0%</c:formatCode>
                <c:ptCount val="2"/>
                <c:pt idx="0">
                  <c:v>1.5706605957414244E-2</c:v>
                </c:pt>
                <c:pt idx="1">
                  <c:v>5.4976321853761778E-2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BB-4B9A-B761-59F6AE2A2F3D}"/>
            </c:ext>
          </c:extLst>
        </c:ser>
        <c:ser>
          <c:idx val="3"/>
          <c:order val="3"/>
          <c:tx>
            <c:strRef>
              <c:f>'Ex1 Index Calc'!$B$77:$F$77</c:f>
              <c:strCache>
                <c:ptCount val="5"/>
                <c:pt idx="0">
                  <c:v>Double Extension pool inflation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'Ex1 Index Calc'!$G$73:$H$73</c:f>
              <c:numCache>
                <c:formatCode>General</c:formatCode>
                <c:ptCount val="2"/>
                <c:pt idx="0">
                  <c:v>2001</c:v>
                </c:pt>
                <c:pt idx="1">
                  <c:v>2002</c:v>
                </c:pt>
              </c:numCache>
            </c:numRef>
          </c:cat>
          <c:val>
            <c:numRef>
              <c:f>'Ex1 Index Calc'!$G$77:$H$77</c:f>
              <c:numCache>
                <c:formatCode>0.0%</c:formatCode>
                <c:ptCount val="2"/>
                <c:pt idx="0">
                  <c:v>4.9187972715258432E-2</c:v>
                </c:pt>
                <c:pt idx="1">
                  <c:v>-1.7345525147385299E-2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BB-4B9A-B761-59F6AE2A2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397568"/>
        <c:axId val="691399528"/>
      </c:barChart>
      <c:catAx>
        <c:axId val="69139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9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1399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INFLATION %</a:t>
                </a:r>
              </a:p>
            </c:rich>
          </c:tx>
          <c:layout>
            <c:manualLayout>
              <c:xMode val="edge"/>
              <c:yMode val="edge"/>
              <c:x val="1.5939597315436239E-2"/>
              <c:y val="0.42177019539224264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139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945984979932955"/>
          <c:y val="0.43401759530791789"/>
          <c:w val="0.25621635146555716"/>
          <c:h val="0.263929618768328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37</xdr:row>
      <xdr:rowOff>0</xdr:rowOff>
    </xdr:from>
    <xdr:to>
      <xdr:col>9</xdr:col>
      <xdr:colOff>0</xdr:colOff>
      <xdr:row>57</xdr:row>
      <xdr:rowOff>9525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57</xdr:row>
      <xdr:rowOff>22860</xdr:rowOff>
    </xdr:from>
    <xdr:to>
      <xdr:col>9</xdr:col>
      <xdr:colOff>0</xdr:colOff>
      <xdr:row>67</xdr:row>
      <xdr:rowOff>144780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2860" y="11391900"/>
          <a:ext cx="9083040" cy="1798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The purpose of this schedule is to show how the use of the double-extension method can produce unexpected LIFO results.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For 2001, the double-extension pool inflation is 4.9% which is higher than either of the two products' individual inflation rates of 4.0% and -3.7%. The link-chain pool inflation is 1.6%.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For 2002, the double-extension pool inflation is -1.7% which is lower than either of the two products' individual inflation rates of .5% and 9.1%. The link-chain pool inflation is 5.5%.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Decrement@1996%20price" TargetMode="External"/><Relationship Id="rId2" Type="http://schemas.openxmlformats.org/officeDocument/2006/relationships/hyperlink" Target="mailto:Increment@1995%20price" TargetMode="External"/><Relationship Id="rId1" Type="http://schemas.openxmlformats.org/officeDocument/2006/relationships/hyperlink" Target="mailto:Increment@1995%20price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83"/>
  <sheetViews>
    <sheetView tabSelected="1" workbookViewId="0">
      <selection activeCell="D5" sqref="D5"/>
    </sheetView>
  </sheetViews>
  <sheetFormatPr defaultRowHeight="12.75" x14ac:dyDescent="0.2"/>
  <cols>
    <col min="1" max="1" width="3.42578125" style="21" customWidth="1"/>
    <col min="2" max="2" width="21.28515625" customWidth="1"/>
    <col min="3" max="3" width="10.42578125" bestFit="1" customWidth="1"/>
    <col min="4" max="5" width="11.28515625" bestFit="1" customWidth="1"/>
    <col min="6" max="8" width="11.85546875" customWidth="1"/>
    <col min="9" max="9" width="38.28515625" customWidth="1"/>
  </cols>
  <sheetData>
    <row r="1" spans="1:9" ht="18" x14ac:dyDescent="0.25">
      <c r="B1" s="33" t="s">
        <v>84</v>
      </c>
    </row>
    <row r="2" spans="1:9" ht="18" x14ac:dyDescent="0.25">
      <c r="B2" s="33" t="s">
        <v>110</v>
      </c>
    </row>
    <row r="3" spans="1:9" ht="18" x14ac:dyDescent="0.25">
      <c r="B3" s="33" t="s">
        <v>86</v>
      </c>
    </row>
    <row r="4" spans="1:9" ht="18" x14ac:dyDescent="0.25">
      <c r="B4" s="33"/>
      <c r="C4" s="46" t="s">
        <v>112</v>
      </c>
      <c r="D4" s="46" t="s">
        <v>113</v>
      </c>
      <c r="E4" s="46" t="s">
        <v>114</v>
      </c>
      <c r="F4" s="46" t="s">
        <v>115</v>
      </c>
      <c r="G4" s="46" t="s">
        <v>116</v>
      </c>
      <c r="H4" s="46" t="s">
        <v>117</v>
      </c>
    </row>
    <row r="5" spans="1:9" ht="15" x14ac:dyDescent="0.25">
      <c r="B5" s="34"/>
      <c r="C5" s="34"/>
      <c r="D5" s="159" t="s">
        <v>89</v>
      </c>
      <c r="E5" s="34"/>
      <c r="F5" s="34"/>
      <c r="G5" s="34"/>
      <c r="H5" s="34"/>
      <c r="I5" s="34"/>
    </row>
    <row r="6" spans="1:9" ht="15" x14ac:dyDescent="0.25">
      <c r="B6" s="35"/>
      <c r="C6" s="35" t="s">
        <v>87</v>
      </c>
      <c r="D6" s="36">
        <v>30316</v>
      </c>
      <c r="E6" s="36">
        <v>36525</v>
      </c>
      <c r="F6" s="36">
        <v>36891</v>
      </c>
      <c r="G6" s="36">
        <v>37256</v>
      </c>
      <c r="H6" s="36">
        <v>37621</v>
      </c>
      <c r="I6" s="34"/>
    </row>
    <row r="7" spans="1:9" ht="14.25" x14ac:dyDescent="0.2">
      <c r="B7" s="34" t="s">
        <v>109</v>
      </c>
      <c r="C7" s="34"/>
      <c r="D7" s="37"/>
      <c r="E7" s="37"/>
      <c r="F7" s="34"/>
      <c r="G7" s="34"/>
      <c r="H7" s="34"/>
      <c r="I7" s="34"/>
    </row>
    <row r="8" spans="1:9" ht="14.25" x14ac:dyDescent="0.2">
      <c r="A8" s="21">
        <v>8</v>
      </c>
      <c r="B8" t="s">
        <v>80</v>
      </c>
      <c r="C8" s="38" t="s">
        <v>82</v>
      </c>
      <c r="D8" s="39">
        <f>PPIIndexes!M60</f>
        <v>100.5</v>
      </c>
      <c r="E8" s="39">
        <f>PPIIndexes!M77</f>
        <v>131.19999999999999</v>
      </c>
      <c r="F8" s="39">
        <f>PPIIndexes!M78</f>
        <v>132.5</v>
      </c>
      <c r="G8" s="39">
        <f>PPIIndexes!M79</f>
        <v>137.80000000000001</v>
      </c>
      <c r="H8" s="39">
        <f>PPIIndexes!M80</f>
        <v>138.5</v>
      </c>
      <c r="I8" s="34"/>
    </row>
    <row r="9" spans="1:9" ht="14.25" x14ac:dyDescent="0.2">
      <c r="A9" s="21">
        <f>A8+1</f>
        <v>9</v>
      </c>
      <c r="B9" t="s">
        <v>81</v>
      </c>
      <c r="C9" s="38" t="s">
        <v>83</v>
      </c>
      <c r="D9" s="39">
        <f>PPIIndexes!M422</f>
        <v>95.7</v>
      </c>
      <c r="E9" s="39">
        <f>PPIIndexes!M439</f>
        <v>104.4</v>
      </c>
      <c r="F9" s="39">
        <f>PPIIndexes!M440</f>
        <v>106</v>
      </c>
      <c r="G9" s="39">
        <f>PPIIndexes!M441</f>
        <v>102.1</v>
      </c>
      <c r="H9" s="39">
        <f>PPIIndexes!M442</f>
        <v>111.4</v>
      </c>
      <c r="I9" s="34"/>
    </row>
    <row r="10" spans="1:9" ht="14.25" x14ac:dyDescent="0.2">
      <c r="A10" s="21">
        <f t="shared" ref="A10:A36" si="0">A9+1</f>
        <v>10</v>
      </c>
      <c r="C10" s="34"/>
      <c r="D10" s="37"/>
      <c r="E10" s="37"/>
      <c r="F10" s="34"/>
      <c r="G10" s="34"/>
      <c r="H10" s="34"/>
      <c r="I10" s="34"/>
    </row>
    <row r="11" spans="1:9" ht="14.25" x14ac:dyDescent="0.2">
      <c r="A11" s="21">
        <f t="shared" si="0"/>
        <v>11</v>
      </c>
      <c r="B11" t="s">
        <v>88</v>
      </c>
      <c r="C11" s="34"/>
      <c r="D11" s="34"/>
      <c r="E11" s="34"/>
      <c r="F11" s="34"/>
      <c r="G11" s="34"/>
      <c r="H11" s="34"/>
      <c r="I11" s="34"/>
    </row>
    <row r="12" spans="1:9" ht="14.25" x14ac:dyDescent="0.2">
      <c r="A12" s="21">
        <f t="shared" si="0"/>
        <v>12</v>
      </c>
      <c r="B12" t="s">
        <v>80</v>
      </c>
      <c r="C12" s="38" t="s">
        <v>82</v>
      </c>
      <c r="D12" s="38"/>
      <c r="E12" s="38"/>
      <c r="F12" s="40">
        <v>5000</v>
      </c>
      <c r="G12" s="40">
        <v>7000</v>
      </c>
      <c r="H12" s="40">
        <v>4000</v>
      </c>
      <c r="I12" s="34" t="s">
        <v>111</v>
      </c>
    </row>
    <row r="13" spans="1:9" ht="14.25" x14ac:dyDescent="0.2">
      <c r="A13" s="21">
        <f t="shared" si="0"/>
        <v>13</v>
      </c>
      <c r="B13" t="s">
        <v>81</v>
      </c>
      <c r="C13" s="38" t="s">
        <v>83</v>
      </c>
      <c r="D13" s="38"/>
      <c r="E13" s="38"/>
      <c r="F13" s="40">
        <v>5000</v>
      </c>
      <c r="G13" s="40">
        <v>3000</v>
      </c>
      <c r="H13" s="40">
        <v>6000</v>
      </c>
      <c r="I13" s="34"/>
    </row>
    <row r="14" spans="1:9" ht="14.25" x14ac:dyDescent="0.2">
      <c r="A14" s="21">
        <f t="shared" si="0"/>
        <v>14</v>
      </c>
      <c r="B14" t="s">
        <v>90</v>
      </c>
      <c r="C14" s="34"/>
      <c r="D14" s="34"/>
      <c r="E14" s="34"/>
      <c r="F14" s="40">
        <f>SUM(F12:F13)</f>
        <v>10000</v>
      </c>
      <c r="G14" s="40">
        <f>SUM(G12:G13)</f>
        <v>10000</v>
      </c>
      <c r="H14" s="40">
        <f>SUM(H12:H13)</f>
        <v>10000</v>
      </c>
      <c r="I14" s="34"/>
    </row>
    <row r="15" spans="1:9" ht="14.25" x14ac:dyDescent="0.2">
      <c r="A15" s="21">
        <f t="shared" si="0"/>
        <v>15</v>
      </c>
      <c r="C15" s="34"/>
      <c r="D15" s="34"/>
      <c r="E15" s="34"/>
      <c r="F15" s="40"/>
      <c r="G15" s="40"/>
      <c r="H15" s="40"/>
      <c r="I15" s="34"/>
    </row>
    <row r="16" spans="1:9" ht="14.25" x14ac:dyDescent="0.2">
      <c r="A16" s="21">
        <f t="shared" si="0"/>
        <v>16</v>
      </c>
      <c r="B16" t="s">
        <v>190</v>
      </c>
      <c r="C16" s="34"/>
      <c r="D16" s="34"/>
      <c r="E16" s="34"/>
      <c r="F16" s="34"/>
      <c r="G16" s="34"/>
      <c r="H16" s="34"/>
      <c r="I16" s="34"/>
    </row>
    <row r="17" spans="1:9" ht="14.25" x14ac:dyDescent="0.2">
      <c r="A17" s="21">
        <f t="shared" si="0"/>
        <v>17</v>
      </c>
      <c r="B17" t="s">
        <v>80</v>
      </c>
      <c r="C17" s="38" t="s">
        <v>82</v>
      </c>
      <c r="D17" s="38"/>
      <c r="E17" s="38"/>
      <c r="F17" s="41">
        <f t="shared" ref="F17:H18" si="1">F8/$D8</f>
        <v>1.3184079601990051</v>
      </c>
      <c r="G17" s="41">
        <f t="shared" si="1"/>
        <v>1.3711442786069652</v>
      </c>
      <c r="H17" s="41">
        <f t="shared" si="1"/>
        <v>1.3781094527363185</v>
      </c>
      <c r="I17" t="s">
        <v>188</v>
      </c>
    </row>
    <row r="18" spans="1:9" ht="14.25" x14ac:dyDescent="0.2">
      <c r="A18" s="21">
        <f t="shared" si="0"/>
        <v>18</v>
      </c>
      <c r="B18" t="s">
        <v>81</v>
      </c>
      <c r="C18" s="38" t="s">
        <v>83</v>
      </c>
      <c r="D18" s="38"/>
      <c r="E18" s="38"/>
      <c r="F18" s="41">
        <f t="shared" si="1"/>
        <v>1.1076280041797282</v>
      </c>
      <c r="G18" s="41">
        <f t="shared" si="1"/>
        <v>1.0668756530825496</v>
      </c>
      <c r="H18" s="41">
        <f t="shared" si="1"/>
        <v>1.1640543364681295</v>
      </c>
      <c r="I18" t="s">
        <v>189</v>
      </c>
    </row>
    <row r="19" spans="1:9" ht="14.25" x14ac:dyDescent="0.2">
      <c r="A19" s="21">
        <f t="shared" si="0"/>
        <v>19</v>
      </c>
      <c r="C19" s="34"/>
      <c r="D19" s="34"/>
      <c r="E19" s="34"/>
      <c r="F19" s="34"/>
      <c r="G19" s="34"/>
      <c r="H19" s="34"/>
    </row>
    <row r="20" spans="1:9" ht="14.25" x14ac:dyDescent="0.2">
      <c r="A20" s="21">
        <f t="shared" si="0"/>
        <v>20</v>
      </c>
      <c r="B20" t="s">
        <v>191</v>
      </c>
      <c r="C20" s="34"/>
      <c r="D20" s="34"/>
      <c r="E20" s="34"/>
      <c r="F20" s="42"/>
      <c r="G20" s="34"/>
      <c r="H20" s="34"/>
    </row>
    <row r="21" spans="1:9" ht="14.25" x14ac:dyDescent="0.2">
      <c r="A21" s="21">
        <f t="shared" si="0"/>
        <v>21</v>
      </c>
      <c r="B21" t="s">
        <v>80</v>
      </c>
      <c r="C21" s="38" t="s">
        <v>82</v>
      </c>
      <c r="D21" s="38"/>
      <c r="E21" s="38"/>
      <c r="F21" s="42">
        <f t="shared" ref="F21:H22" si="2">F12/F17</f>
        <v>3792.4528301886789</v>
      </c>
      <c r="G21" s="42">
        <f t="shared" si="2"/>
        <v>5105.2249637155301</v>
      </c>
      <c r="H21" s="42">
        <f t="shared" si="2"/>
        <v>2902.5270758122742</v>
      </c>
      <c r="I21" t="s">
        <v>195</v>
      </c>
    </row>
    <row r="22" spans="1:9" ht="14.25" x14ac:dyDescent="0.2">
      <c r="A22" s="21">
        <f t="shared" si="0"/>
        <v>22</v>
      </c>
      <c r="B22" t="s">
        <v>81</v>
      </c>
      <c r="C22" s="38" t="s">
        <v>83</v>
      </c>
      <c r="D22" s="38"/>
      <c r="E22" s="38"/>
      <c r="F22" s="42">
        <f t="shared" si="2"/>
        <v>4514.1509433962274</v>
      </c>
      <c r="G22" s="42">
        <f t="shared" si="2"/>
        <v>2811.9490695396671</v>
      </c>
      <c r="H22" s="42">
        <f t="shared" si="2"/>
        <v>5154.3985637342912</v>
      </c>
      <c r="I22" t="s">
        <v>196</v>
      </c>
    </row>
    <row r="23" spans="1:9" ht="14.25" x14ac:dyDescent="0.2">
      <c r="A23" s="21">
        <f t="shared" si="0"/>
        <v>23</v>
      </c>
      <c r="B23" t="s">
        <v>90</v>
      </c>
      <c r="C23" s="34"/>
      <c r="D23" s="34"/>
      <c r="E23" s="34"/>
      <c r="F23" s="42">
        <f>SUM(F21:F22)</f>
        <v>8306.6037735849059</v>
      </c>
      <c r="G23" s="42">
        <f>SUM(G21:G22)</f>
        <v>7917.1740332551972</v>
      </c>
      <c r="H23" s="42">
        <f>SUM(H21:H22)</f>
        <v>8056.9256395465654</v>
      </c>
    </row>
    <row r="24" spans="1:9" ht="14.25" x14ac:dyDescent="0.2">
      <c r="A24" s="21">
        <f t="shared" si="0"/>
        <v>24</v>
      </c>
      <c r="B24" t="s">
        <v>192</v>
      </c>
      <c r="C24" s="34"/>
      <c r="D24" s="34"/>
      <c r="E24" s="34"/>
      <c r="F24" s="47">
        <f>F14/F23</f>
        <v>1.2038614423622942</v>
      </c>
      <c r="G24" s="47">
        <f>G14/G23</f>
        <v>1.2630769461421623</v>
      </c>
      <c r="H24" s="47">
        <f>H14/H23</f>
        <v>1.2411682132097708</v>
      </c>
      <c r="I24" t="s">
        <v>197</v>
      </c>
    </row>
    <row r="25" spans="1:9" ht="14.25" x14ac:dyDescent="0.2">
      <c r="A25" s="21">
        <f t="shared" si="0"/>
        <v>25</v>
      </c>
      <c r="B25" t="s">
        <v>193</v>
      </c>
      <c r="C25" s="34"/>
      <c r="D25" s="34"/>
      <c r="E25" s="34"/>
      <c r="F25" s="47"/>
      <c r="G25" s="47">
        <f>G24/F24</f>
        <v>1.0491879727152584</v>
      </c>
      <c r="H25" s="47">
        <f>H24/G24</f>
        <v>0.9826544748526147</v>
      </c>
      <c r="I25" t="s">
        <v>198</v>
      </c>
    </row>
    <row r="26" spans="1:9" ht="14.25" x14ac:dyDescent="0.2">
      <c r="A26" s="21">
        <f t="shared" si="0"/>
        <v>26</v>
      </c>
      <c r="C26" s="34"/>
      <c r="D26" s="34"/>
      <c r="E26" s="34"/>
      <c r="F26" s="47"/>
      <c r="G26" s="47"/>
      <c r="H26" s="47"/>
    </row>
    <row r="27" spans="1:9" ht="14.25" x14ac:dyDescent="0.2">
      <c r="A27" s="21">
        <f t="shared" si="0"/>
        <v>27</v>
      </c>
      <c r="B27" t="s">
        <v>91</v>
      </c>
      <c r="C27" s="34"/>
      <c r="D27" s="34"/>
      <c r="E27" s="34"/>
      <c r="F27" s="47"/>
      <c r="G27" s="47"/>
      <c r="H27" s="47"/>
    </row>
    <row r="28" spans="1:9" ht="14.25" x14ac:dyDescent="0.2">
      <c r="A28" s="21">
        <f t="shared" si="0"/>
        <v>28</v>
      </c>
      <c r="B28" t="s">
        <v>80</v>
      </c>
      <c r="C28" s="38" t="s">
        <v>82</v>
      </c>
      <c r="D28" s="38"/>
      <c r="E28" s="38"/>
      <c r="F28" s="47">
        <f t="shared" ref="F28:H29" si="3">F8/E8</f>
        <v>1.0099085365853659</v>
      </c>
      <c r="G28" s="47">
        <f t="shared" si="3"/>
        <v>1.04</v>
      </c>
      <c r="H28" s="47">
        <f t="shared" si="3"/>
        <v>1.0050798258345428</v>
      </c>
      <c r="I28" t="s">
        <v>199</v>
      </c>
    </row>
    <row r="29" spans="1:9" ht="14.25" x14ac:dyDescent="0.2">
      <c r="A29" s="21">
        <f t="shared" si="0"/>
        <v>29</v>
      </c>
      <c r="B29" t="s">
        <v>81</v>
      </c>
      <c r="C29" s="38" t="s">
        <v>83</v>
      </c>
      <c r="D29" s="34"/>
      <c r="E29" s="34"/>
      <c r="F29" s="47">
        <f t="shared" si="3"/>
        <v>1.0153256704980842</v>
      </c>
      <c r="G29" s="47">
        <f t="shared" si="3"/>
        <v>0.96320754716981127</v>
      </c>
      <c r="H29" s="47">
        <f t="shared" si="3"/>
        <v>1.0910871694417239</v>
      </c>
      <c r="I29" t="s">
        <v>200</v>
      </c>
    </row>
    <row r="30" spans="1:9" ht="14.25" x14ac:dyDescent="0.2">
      <c r="A30" s="21">
        <f t="shared" si="0"/>
        <v>30</v>
      </c>
      <c r="C30" s="34"/>
      <c r="D30" s="34"/>
      <c r="E30" s="34"/>
      <c r="F30" s="34"/>
      <c r="G30" s="34"/>
      <c r="H30" s="34"/>
    </row>
    <row r="31" spans="1:9" ht="14.25" x14ac:dyDescent="0.2">
      <c r="A31" s="21">
        <f t="shared" si="0"/>
        <v>31</v>
      </c>
      <c r="B31" t="s">
        <v>92</v>
      </c>
      <c r="C31" s="34"/>
      <c r="D31" s="34"/>
      <c r="E31" s="34"/>
      <c r="F31" s="34"/>
      <c r="G31" s="34"/>
      <c r="H31" s="34"/>
    </row>
    <row r="32" spans="1:9" ht="14.25" x14ac:dyDescent="0.2">
      <c r="A32" s="21">
        <f t="shared" si="0"/>
        <v>32</v>
      </c>
      <c r="B32" t="s">
        <v>80</v>
      </c>
      <c r="C32" s="38" t="s">
        <v>82</v>
      </c>
      <c r="D32" s="34"/>
      <c r="E32" s="34"/>
      <c r="F32" s="42">
        <f t="shared" ref="F32:H33" si="4">F12/F28</f>
        <v>4950.9433962264147</v>
      </c>
      <c r="G32" s="42">
        <f t="shared" si="4"/>
        <v>6730.7692307692305</v>
      </c>
      <c r="H32" s="42">
        <f t="shared" si="4"/>
        <v>3979.7833935018052</v>
      </c>
      <c r="I32" t="s">
        <v>201</v>
      </c>
    </row>
    <row r="33" spans="1:9" ht="14.25" x14ac:dyDescent="0.2">
      <c r="A33" s="21">
        <f t="shared" si="0"/>
        <v>33</v>
      </c>
      <c r="B33" t="s">
        <v>81</v>
      </c>
      <c r="C33" s="38" t="s">
        <v>83</v>
      </c>
      <c r="D33" s="38"/>
      <c r="E33" s="38"/>
      <c r="F33" s="42">
        <f t="shared" si="4"/>
        <v>4924.5283018867931</v>
      </c>
      <c r="G33" s="42">
        <f t="shared" si="4"/>
        <v>3114.5935357492654</v>
      </c>
      <c r="H33" s="42">
        <f t="shared" si="4"/>
        <v>5499.1023339317771</v>
      </c>
      <c r="I33" t="s">
        <v>203</v>
      </c>
    </row>
    <row r="34" spans="1:9" ht="14.25" x14ac:dyDescent="0.2">
      <c r="A34" s="21">
        <f t="shared" si="0"/>
        <v>34</v>
      </c>
      <c r="B34" t="s">
        <v>90</v>
      </c>
      <c r="C34" s="34"/>
      <c r="D34" s="34"/>
      <c r="E34" s="34"/>
      <c r="F34" s="42">
        <f>SUM(F32:F33)</f>
        <v>9875.4716981132078</v>
      </c>
      <c r="G34" s="42">
        <f>SUM(G32:G33)</f>
        <v>9845.3627665184958</v>
      </c>
      <c r="H34" s="42">
        <f>SUM(H32:H33)</f>
        <v>9478.8857274335824</v>
      </c>
    </row>
    <row r="35" spans="1:9" ht="14.25" x14ac:dyDescent="0.2">
      <c r="A35" s="21">
        <f t="shared" si="0"/>
        <v>35</v>
      </c>
      <c r="C35" s="34"/>
      <c r="D35" s="34"/>
      <c r="E35" s="34"/>
      <c r="F35" s="34"/>
      <c r="G35" s="34"/>
      <c r="H35" s="34"/>
    </row>
    <row r="36" spans="1:9" ht="14.25" x14ac:dyDescent="0.2">
      <c r="A36" s="21">
        <f t="shared" si="0"/>
        <v>36</v>
      </c>
      <c r="B36" t="s">
        <v>194</v>
      </c>
      <c r="C36" s="34"/>
      <c r="D36" s="34"/>
      <c r="E36" s="34"/>
      <c r="F36" s="43"/>
      <c r="G36" s="47">
        <f>G14/G34</f>
        <v>1.0157066059574142</v>
      </c>
      <c r="H36" s="47">
        <f>H14/H34</f>
        <v>1.0549763218537618</v>
      </c>
      <c r="I36" t="s">
        <v>202</v>
      </c>
    </row>
    <row r="37" spans="1:9" ht="14.25" x14ac:dyDescent="0.2">
      <c r="B37" s="34"/>
      <c r="C37" s="34"/>
      <c r="D37" s="34"/>
      <c r="E37" s="34"/>
      <c r="F37" s="34"/>
      <c r="G37" s="34"/>
      <c r="H37" s="34"/>
      <c r="I37" s="34"/>
    </row>
    <row r="73" spans="2:9" x14ac:dyDescent="0.2">
      <c r="B73" t="s">
        <v>104</v>
      </c>
      <c r="G73">
        <v>2001</v>
      </c>
      <c r="H73">
        <v>2002</v>
      </c>
    </row>
    <row r="74" spans="2:9" x14ac:dyDescent="0.2">
      <c r="B74" t="s">
        <v>98</v>
      </c>
      <c r="G74" s="27">
        <f>G28-1</f>
        <v>4.0000000000000036E-2</v>
      </c>
      <c r="H74" s="27">
        <f>H28-1</f>
        <v>5.079825834542806E-3</v>
      </c>
    </row>
    <row r="75" spans="2:9" x14ac:dyDescent="0.2">
      <c r="B75" t="s">
        <v>99</v>
      </c>
      <c r="G75" s="27">
        <f>G29-1</f>
        <v>-3.6792452830188727E-2</v>
      </c>
      <c r="H75" s="27">
        <f>H29-1</f>
        <v>9.1087169441723903E-2</v>
      </c>
    </row>
    <row r="76" spans="2:9" x14ac:dyDescent="0.2">
      <c r="B76" t="s">
        <v>100</v>
      </c>
      <c r="G76" s="27">
        <f>G36-1</f>
        <v>1.5706605957414244E-2</v>
      </c>
      <c r="H76" s="27">
        <f>H36-1</f>
        <v>5.4976321853761778E-2</v>
      </c>
    </row>
    <row r="77" spans="2:9" x14ac:dyDescent="0.2">
      <c r="B77" t="s">
        <v>101</v>
      </c>
      <c r="G77" s="27">
        <f>G25-1</f>
        <v>4.9187972715258432E-2</v>
      </c>
      <c r="H77" s="27">
        <f>H25-1</f>
        <v>-1.7345525147385299E-2</v>
      </c>
    </row>
    <row r="78" spans="2:9" x14ac:dyDescent="0.2">
      <c r="B78" t="s">
        <v>105</v>
      </c>
      <c r="G78" s="27"/>
      <c r="H78" s="27"/>
    </row>
    <row r="79" spans="2:9" x14ac:dyDescent="0.2">
      <c r="G79">
        <v>2001</v>
      </c>
      <c r="H79">
        <v>2002</v>
      </c>
      <c r="I79" t="s">
        <v>106</v>
      </c>
    </row>
    <row r="80" spans="2:9" x14ac:dyDescent="0.2">
      <c r="B80" t="s">
        <v>102</v>
      </c>
      <c r="G80" s="32">
        <f>G76*F$14</f>
        <v>157.06605957414243</v>
      </c>
      <c r="H80" s="32">
        <f>H76*G$14</f>
        <v>549.76321853761783</v>
      </c>
      <c r="I80" s="32">
        <f>G80+H80</f>
        <v>706.82927811176023</v>
      </c>
    </row>
    <row r="81" spans="2:10" x14ac:dyDescent="0.2">
      <c r="B81" t="s">
        <v>103</v>
      </c>
      <c r="G81" s="45">
        <f>G77*F$14</f>
        <v>491.87972715258434</v>
      </c>
      <c r="H81" s="45">
        <f>H77*G$14</f>
        <v>-173.455251473853</v>
      </c>
      <c r="I81" s="45">
        <f>G81+H81</f>
        <v>318.42447567873137</v>
      </c>
    </row>
    <row r="82" spans="2:10" x14ac:dyDescent="0.2">
      <c r="G82" s="32">
        <f>G81-G80</f>
        <v>334.81366757844194</v>
      </c>
      <c r="H82" s="32">
        <f>H81-H80</f>
        <v>-723.2184700114708</v>
      </c>
      <c r="I82" s="17">
        <f>I80-I81</f>
        <v>388.40480243302886</v>
      </c>
      <c r="J82" t="s">
        <v>107</v>
      </c>
    </row>
    <row r="83" spans="2:10" x14ac:dyDescent="0.2">
      <c r="G83" s="44">
        <f>(G81-G80)/G81</f>
        <v>0.68068198198902496</v>
      </c>
      <c r="H83" s="44">
        <f>(173-723)/173</f>
        <v>-3.1791907514450868</v>
      </c>
      <c r="I83" s="44">
        <f>(I81-I80)/I81</f>
        <v>-1.2197705644490182</v>
      </c>
      <c r="J83" t="s">
        <v>108</v>
      </c>
    </row>
  </sheetData>
  <phoneticPr fontId="4" type="noConversion"/>
  <printOptions headings="1" gridLines="1"/>
  <pageMargins left="1.25" right="0.25" top="0.5" bottom="0.5" header="0.5" footer="0.5"/>
  <pageSetup scale="66" orientation="portrait" horizontalDpi="4294967295" verticalDpi="4294967295" r:id="rId1"/>
  <headerFooter alignWithMargins="0">
    <oddFooter>&amp;L&amp;Z&amp;F 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  <pageSetUpPr fitToPage="1"/>
  </sheetPr>
  <dimension ref="A1:N63"/>
  <sheetViews>
    <sheetView showGridLines="0" zoomScale="85" workbookViewId="0">
      <selection activeCell="P13" sqref="P13"/>
    </sheetView>
  </sheetViews>
  <sheetFormatPr defaultColWidth="9.140625" defaultRowHeight="12.75" x14ac:dyDescent="0.2"/>
  <cols>
    <col min="1" max="1" width="10.85546875" style="68" customWidth="1"/>
    <col min="2" max="2" width="11.140625" style="72" customWidth="1"/>
    <col min="3" max="4" width="11.28515625" style="80" customWidth="1"/>
    <col min="5" max="5" width="12" style="72" customWidth="1"/>
    <col min="6" max="6" width="10.28515625" style="72" customWidth="1"/>
    <col min="7" max="7" width="10.7109375" style="80" customWidth="1"/>
    <col min="8" max="8" width="9.7109375" style="72" customWidth="1"/>
    <col min="9" max="9" width="12" style="72" customWidth="1"/>
    <col min="10" max="11" width="10.7109375" style="72" customWidth="1"/>
    <col min="12" max="12" width="10.140625" style="72" customWidth="1"/>
    <col min="13" max="13" width="10.7109375" style="72" customWidth="1"/>
    <col min="14" max="256" width="9.140625" style="68"/>
    <col min="257" max="257" width="10.85546875" style="68" customWidth="1"/>
    <col min="258" max="258" width="11.140625" style="68" customWidth="1"/>
    <col min="259" max="260" width="11.28515625" style="68" customWidth="1"/>
    <col min="261" max="261" width="12" style="68" customWidth="1"/>
    <col min="262" max="262" width="10.28515625" style="68" customWidth="1"/>
    <col min="263" max="263" width="10.7109375" style="68" customWidth="1"/>
    <col min="264" max="264" width="9.7109375" style="68" customWidth="1"/>
    <col min="265" max="265" width="12" style="68" customWidth="1"/>
    <col min="266" max="267" width="10.7109375" style="68" customWidth="1"/>
    <col min="268" max="268" width="10.140625" style="68" customWidth="1"/>
    <col min="269" max="269" width="10.7109375" style="68" customWidth="1"/>
    <col min="270" max="512" width="9.140625" style="68"/>
    <col min="513" max="513" width="10.85546875" style="68" customWidth="1"/>
    <col min="514" max="514" width="11.140625" style="68" customWidth="1"/>
    <col min="515" max="516" width="11.28515625" style="68" customWidth="1"/>
    <col min="517" max="517" width="12" style="68" customWidth="1"/>
    <col min="518" max="518" width="10.28515625" style="68" customWidth="1"/>
    <col min="519" max="519" width="10.7109375" style="68" customWidth="1"/>
    <col min="520" max="520" width="9.7109375" style="68" customWidth="1"/>
    <col min="521" max="521" width="12" style="68" customWidth="1"/>
    <col min="522" max="523" width="10.7109375" style="68" customWidth="1"/>
    <col min="524" max="524" width="10.140625" style="68" customWidth="1"/>
    <col min="525" max="525" width="10.7109375" style="68" customWidth="1"/>
    <col min="526" max="768" width="9.140625" style="68"/>
    <col min="769" max="769" width="10.85546875" style="68" customWidth="1"/>
    <col min="770" max="770" width="11.140625" style="68" customWidth="1"/>
    <col min="771" max="772" width="11.28515625" style="68" customWidth="1"/>
    <col min="773" max="773" width="12" style="68" customWidth="1"/>
    <col min="774" max="774" width="10.28515625" style="68" customWidth="1"/>
    <col min="775" max="775" width="10.7109375" style="68" customWidth="1"/>
    <col min="776" max="776" width="9.7109375" style="68" customWidth="1"/>
    <col min="777" max="777" width="12" style="68" customWidth="1"/>
    <col min="778" max="779" width="10.7109375" style="68" customWidth="1"/>
    <col min="780" max="780" width="10.140625" style="68" customWidth="1"/>
    <col min="781" max="781" width="10.7109375" style="68" customWidth="1"/>
    <col min="782" max="1024" width="9.140625" style="68"/>
    <col min="1025" max="1025" width="10.85546875" style="68" customWidth="1"/>
    <col min="1026" max="1026" width="11.140625" style="68" customWidth="1"/>
    <col min="1027" max="1028" width="11.28515625" style="68" customWidth="1"/>
    <col min="1029" max="1029" width="12" style="68" customWidth="1"/>
    <col min="1030" max="1030" width="10.28515625" style="68" customWidth="1"/>
    <col min="1031" max="1031" width="10.7109375" style="68" customWidth="1"/>
    <col min="1032" max="1032" width="9.7109375" style="68" customWidth="1"/>
    <col min="1033" max="1033" width="12" style="68" customWidth="1"/>
    <col min="1034" max="1035" width="10.7109375" style="68" customWidth="1"/>
    <col min="1036" max="1036" width="10.140625" style="68" customWidth="1"/>
    <col min="1037" max="1037" width="10.7109375" style="68" customWidth="1"/>
    <col min="1038" max="1280" width="9.140625" style="68"/>
    <col min="1281" max="1281" width="10.85546875" style="68" customWidth="1"/>
    <col min="1282" max="1282" width="11.140625" style="68" customWidth="1"/>
    <col min="1283" max="1284" width="11.28515625" style="68" customWidth="1"/>
    <col min="1285" max="1285" width="12" style="68" customWidth="1"/>
    <col min="1286" max="1286" width="10.28515625" style="68" customWidth="1"/>
    <col min="1287" max="1287" width="10.7109375" style="68" customWidth="1"/>
    <col min="1288" max="1288" width="9.7109375" style="68" customWidth="1"/>
    <col min="1289" max="1289" width="12" style="68" customWidth="1"/>
    <col min="1290" max="1291" width="10.7109375" style="68" customWidth="1"/>
    <col min="1292" max="1292" width="10.140625" style="68" customWidth="1"/>
    <col min="1293" max="1293" width="10.7109375" style="68" customWidth="1"/>
    <col min="1294" max="1536" width="9.140625" style="68"/>
    <col min="1537" max="1537" width="10.85546875" style="68" customWidth="1"/>
    <col min="1538" max="1538" width="11.140625" style="68" customWidth="1"/>
    <col min="1539" max="1540" width="11.28515625" style="68" customWidth="1"/>
    <col min="1541" max="1541" width="12" style="68" customWidth="1"/>
    <col min="1542" max="1542" width="10.28515625" style="68" customWidth="1"/>
    <col min="1543" max="1543" width="10.7109375" style="68" customWidth="1"/>
    <col min="1544" max="1544" width="9.7109375" style="68" customWidth="1"/>
    <col min="1545" max="1545" width="12" style="68" customWidth="1"/>
    <col min="1546" max="1547" width="10.7109375" style="68" customWidth="1"/>
    <col min="1548" max="1548" width="10.140625" style="68" customWidth="1"/>
    <col min="1549" max="1549" width="10.7109375" style="68" customWidth="1"/>
    <col min="1550" max="1792" width="9.140625" style="68"/>
    <col min="1793" max="1793" width="10.85546875" style="68" customWidth="1"/>
    <col min="1794" max="1794" width="11.140625" style="68" customWidth="1"/>
    <col min="1795" max="1796" width="11.28515625" style="68" customWidth="1"/>
    <col min="1797" max="1797" width="12" style="68" customWidth="1"/>
    <col min="1798" max="1798" width="10.28515625" style="68" customWidth="1"/>
    <col min="1799" max="1799" width="10.7109375" style="68" customWidth="1"/>
    <col min="1800" max="1800" width="9.7109375" style="68" customWidth="1"/>
    <col min="1801" max="1801" width="12" style="68" customWidth="1"/>
    <col min="1802" max="1803" width="10.7109375" style="68" customWidth="1"/>
    <col min="1804" max="1804" width="10.140625" style="68" customWidth="1"/>
    <col min="1805" max="1805" width="10.7109375" style="68" customWidth="1"/>
    <col min="1806" max="2048" width="9.140625" style="68"/>
    <col min="2049" max="2049" width="10.85546875" style="68" customWidth="1"/>
    <col min="2050" max="2050" width="11.140625" style="68" customWidth="1"/>
    <col min="2051" max="2052" width="11.28515625" style="68" customWidth="1"/>
    <col min="2053" max="2053" width="12" style="68" customWidth="1"/>
    <col min="2054" max="2054" width="10.28515625" style="68" customWidth="1"/>
    <col min="2055" max="2055" width="10.7109375" style="68" customWidth="1"/>
    <col min="2056" max="2056" width="9.7109375" style="68" customWidth="1"/>
    <col min="2057" max="2057" width="12" style="68" customWidth="1"/>
    <col min="2058" max="2059" width="10.7109375" style="68" customWidth="1"/>
    <col min="2060" max="2060" width="10.140625" style="68" customWidth="1"/>
    <col min="2061" max="2061" width="10.7109375" style="68" customWidth="1"/>
    <col min="2062" max="2304" width="9.140625" style="68"/>
    <col min="2305" max="2305" width="10.85546875" style="68" customWidth="1"/>
    <col min="2306" max="2306" width="11.140625" style="68" customWidth="1"/>
    <col min="2307" max="2308" width="11.28515625" style="68" customWidth="1"/>
    <col min="2309" max="2309" width="12" style="68" customWidth="1"/>
    <col min="2310" max="2310" width="10.28515625" style="68" customWidth="1"/>
    <col min="2311" max="2311" width="10.7109375" style="68" customWidth="1"/>
    <col min="2312" max="2312" width="9.7109375" style="68" customWidth="1"/>
    <col min="2313" max="2313" width="12" style="68" customWidth="1"/>
    <col min="2314" max="2315" width="10.7109375" style="68" customWidth="1"/>
    <col min="2316" max="2316" width="10.140625" style="68" customWidth="1"/>
    <col min="2317" max="2317" width="10.7109375" style="68" customWidth="1"/>
    <col min="2318" max="2560" width="9.140625" style="68"/>
    <col min="2561" max="2561" width="10.85546875" style="68" customWidth="1"/>
    <col min="2562" max="2562" width="11.140625" style="68" customWidth="1"/>
    <col min="2563" max="2564" width="11.28515625" style="68" customWidth="1"/>
    <col min="2565" max="2565" width="12" style="68" customWidth="1"/>
    <col min="2566" max="2566" width="10.28515625" style="68" customWidth="1"/>
    <col min="2567" max="2567" width="10.7109375" style="68" customWidth="1"/>
    <col min="2568" max="2568" width="9.7109375" style="68" customWidth="1"/>
    <col min="2569" max="2569" width="12" style="68" customWidth="1"/>
    <col min="2570" max="2571" width="10.7109375" style="68" customWidth="1"/>
    <col min="2572" max="2572" width="10.140625" style="68" customWidth="1"/>
    <col min="2573" max="2573" width="10.7109375" style="68" customWidth="1"/>
    <col min="2574" max="2816" width="9.140625" style="68"/>
    <col min="2817" max="2817" width="10.85546875" style="68" customWidth="1"/>
    <col min="2818" max="2818" width="11.140625" style="68" customWidth="1"/>
    <col min="2819" max="2820" width="11.28515625" style="68" customWidth="1"/>
    <col min="2821" max="2821" width="12" style="68" customWidth="1"/>
    <col min="2822" max="2822" width="10.28515625" style="68" customWidth="1"/>
    <col min="2823" max="2823" width="10.7109375" style="68" customWidth="1"/>
    <col min="2824" max="2824" width="9.7109375" style="68" customWidth="1"/>
    <col min="2825" max="2825" width="12" style="68" customWidth="1"/>
    <col min="2826" max="2827" width="10.7109375" style="68" customWidth="1"/>
    <col min="2828" max="2828" width="10.140625" style="68" customWidth="1"/>
    <col min="2829" max="2829" width="10.7109375" style="68" customWidth="1"/>
    <col min="2830" max="3072" width="9.140625" style="68"/>
    <col min="3073" max="3073" width="10.85546875" style="68" customWidth="1"/>
    <col min="3074" max="3074" width="11.140625" style="68" customWidth="1"/>
    <col min="3075" max="3076" width="11.28515625" style="68" customWidth="1"/>
    <col min="3077" max="3077" width="12" style="68" customWidth="1"/>
    <col min="3078" max="3078" width="10.28515625" style="68" customWidth="1"/>
    <col min="3079" max="3079" width="10.7109375" style="68" customWidth="1"/>
    <col min="3080" max="3080" width="9.7109375" style="68" customWidth="1"/>
    <col min="3081" max="3081" width="12" style="68" customWidth="1"/>
    <col min="3082" max="3083" width="10.7109375" style="68" customWidth="1"/>
    <col min="3084" max="3084" width="10.140625" style="68" customWidth="1"/>
    <col min="3085" max="3085" width="10.7109375" style="68" customWidth="1"/>
    <col min="3086" max="3328" width="9.140625" style="68"/>
    <col min="3329" max="3329" width="10.85546875" style="68" customWidth="1"/>
    <col min="3330" max="3330" width="11.140625" style="68" customWidth="1"/>
    <col min="3331" max="3332" width="11.28515625" style="68" customWidth="1"/>
    <col min="3333" max="3333" width="12" style="68" customWidth="1"/>
    <col min="3334" max="3334" width="10.28515625" style="68" customWidth="1"/>
    <col min="3335" max="3335" width="10.7109375" style="68" customWidth="1"/>
    <col min="3336" max="3336" width="9.7109375" style="68" customWidth="1"/>
    <col min="3337" max="3337" width="12" style="68" customWidth="1"/>
    <col min="3338" max="3339" width="10.7109375" style="68" customWidth="1"/>
    <col min="3340" max="3340" width="10.140625" style="68" customWidth="1"/>
    <col min="3341" max="3341" width="10.7109375" style="68" customWidth="1"/>
    <col min="3342" max="3584" width="9.140625" style="68"/>
    <col min="3585" max="3585" width="10.85546875" style="68" customWidth="1"/>
    <col min="3586" max="3586" width="11.140625" style="68" customWidth="1"/>
    <col min="3587" max="3588" width="11.28515625" style="68" customWidth="1"/>
    <col min="3589" max="3589" width="12" style="68" customWidth="1"/>
    <col min="3590" max="3590" width="10.28515625" style="68" customWidth="1"/>
    <col min="3591" max="3591" width="10.7109375" style="68" customWidth="1"/>
    <col min="3592" max="3592" width="9.7109375" style="68" customWidth="1"/>
    <col min="3593" max="3593" width="12" style="68" customWidth="1"/>
    <col min="3594" max="3595" width="10.7109375" style="68" customWidth="1"/>
    <col min="3596" max="3596" width="10.140625" style="68" customWidth="1"/>
    <col min="3597" max="3597" width="10.7109375" style="68" customWidth="1"/>
    <col min="3598" max="3840" width="9.140625" style="68"/>
    <col min="3841" max="3841" width="10.85546875" style="68" customWidth="1"/>
    <col min="3842" max="3842" width="11.140625" style="68" customWidth="1"/>
    <col min="3843" max="3844" width="11.28515625" style="68" customWidth="1"/>
    <col min="3845" max="3845" width="12" style="68" customWidth="1"/>
    <col min="3846" max="3846" width="10.28515625" style="68" customWidth="1"/>
    <col min="3847" max="3847" width="10.7109375" style="68" customWidth="1"/>
    <col min="3848" max="3848" width="9.7109375" style="68" customWidth="1"/>
    <col min="3849" max="3849" width="12" style="68" customWidth="1"/>
    <col min="3850" max="3851" width="10.7109375" style="68" customWidth="1"/>
    <col min="3852" max="3852" width="10.140625" style="68" customWidth="1"/>
    <col min="3853" max="3853" width="10.7109375" style="68" customWidth="1"/>
    <col min="3854" max="4096" width="9.140625" style="68"/>
    <col min="4097" max="4097" width="10.85546875" style="68" customWidth="1"/>
    <col min="4098" max="4098" width="11.140625" style="68" customWidth="1"/>
    <col min="4099" max="4100" width="11.28515625" style="68" customWidth="1"/>
    <col min="4101" max="4101" width="12" style="68" customWidth="1"/>
    <col min="4102" max="4102" width="10.28515625" style="68" customWidth="1"/>
    <col min="4103" max="4103" width="10.7109375" style="68" customWidth="1"/>
    <col min="4104" max="4104" width="9.7109375" style="68" customWidth="1"/>
    <col min="4105" max="4105" width="12" style="68" customWidth="1"/>
    <col min="4106" max="4107" width="10.7109375" style="68" customWidth="1"/>
    <col min="4108" max="4108" width="10.140625" style="68" customWidth="1"/>
    <col min="4109" max="4109" width="10.7109375" style="68" customWidth="1"/>
    <col min="4110" max="4352" width="9.140625" style="68"/>
    <col min="4353" max="4353" width="10.85546875" style="68" customWidth="1"/>
    <col min="4354" max="4354" width="11.140625" style="68" customWidth="1"/>
    <col min="4355" max="4356" width="11.28515625" style="68" customWidth="1"/>
    <col min="4357" max="4357" width="12" style="68" customWidth="1"/>
    <col min="4358" max="4358" width="10.28515625" style="68" customWidth="1"/>
    <col min="4359" max="4359" width="10.7109375" style="68" customWidth="1"/>
    <col min="4360" max="4360" width="9.7109375" style="68" customWidth="1"/>
    <col min="4361" max="4361" width="12" style="68" customWidth="1"/>
    <col min="4362" max="4363" width="10.7109375" style="68" customWidth="1"/>
    <col min="4364" max="4364" width="10.140625" style="68" customWidth="1"/>
    <col min="4365" max="4365" width="10.7109375" style="68" customWidth="1"/>
    <col min="4366" max="4608" width="9.140625" style="68"/>
    <col min="4609" max="4609" width="10.85546875" style="68" customWidth="1"/>
    <col min="4610" max="4610" width="11.140625" style="68" customWidth="1"/>
    <col min="4611" max="4612" width="11.28515625" style="68" customWidth="1"/>
    <col min="4613" max="4613" width="12" style="68" customWidth="1"/>
    <col min="4614" max="4614" width="10.28515625" style="68" customWidth="1"/>
    <col min="4615" max="4615" width="10.7109375" style="68" customWidth="1"/>
    <col min="4616" max="4616" width="9.7109375" style="68" customWidth="1"/>
    <col min="4617" max="4617" width="12" style="68" customWidth="1"/>
    <col min="4618" max="4619" width="10.7109375" style="68" customWidth="1"/>
    <col min="4620" max="4620" width="10.140625" style="68" customWidth="1"/>
    <col min="4621" max="4621" width="10.7109375" style="68" customWidth="1"/>
    <col min="4622" max="4864" width="9.140625" style="68"/>
    <col min="4865" max="4865" width="10.85546875" style="68" customWidth="1"/>
    <col min="4866" max="4866" width="11.140625" style="68" customWidth="1"/>
    <col min="4867" max="4868" width="11.28515625" style="68" customWidth="1"/>
    <col min="4869" max="4869" width="12" style="68" customWidth="1"/>
    <col min="4870" max="4870" width="10.28515625" style="68" customWidth="1"/>
    <col min="4871" max="4871" width="10.7109375" style="68" customWidth="1"/>
    <col min="4872" max="4872" width="9.7109375" style="68" customWidth="1"/>
    <col min="4873" max="4873" width="12" style="68" customWidth="1"/>
    <col min="4874" max="4875" width="10.7109375" style="68" customWidth="1"/>
    <col min="4876" max="4876" width="10.140625" style="68" customWidth="1"/>
    <col min="4877" max="4877" width="10.7109375" style="68" customWidth="1"/>
    <col min="4878" max="5120" width="9.140625" style="68"/>
    <col min="5121" max="5121" width="10.85546875" style="68" customWidth="1"/>
    <col min="5122" max="5122" width="11.140625" style="68" customWidth="1"/>
    <col min="5123" max="5124" width="11.28515625" style="68" customWidth="1"/>
    <col min="5125" max="5125" width="12" style="68" customWidth="1"/>
    <col min="5126" max="5126" width="10.28515625" style="68" customWidth="1"/>
    <col min="5127" max="5127" width="10.7109375" style="68" customWidth="1"/>
    <col min="5128" max="5128" width="9.7109375" style="68" customWidth="1"/>
    <col min="5129" max="5129" width="12" style="68" customWidth="1"/>
    <col min="5130" max="5131" width="10.7109375" style="68" customWidth="1"/>
    <col min="5132" max="5132" width="10.140625" style="68" customWidth="1"/>
    <col min="5133" max="5133" width="10.7109375" style="68" customWidth="1"/>
    <col min="5134" max="5376" width="9.140625" style="68"/>
    <col min="5377" max="5377" width="10.85546875" style="68" customWidth="1"/>
    <col min="5378" max="5378" width="11.140625" style="68" customWidth="1"/>
    <col min="5379" max="5380" width="11.28515625" style="68" customWidth="1"/>
    <col min="5381" max="5381" width="12" style="68" customWidth="1"/>
    <col min="5382" max="5382" width="10.28515625" style="68" customWidth="1"/>
    <col min="5383" max="5383" width="10.7109375" style="68" customWidth="1"/>
    <col min="5384" max="5384" width="9.7109375" style="68" customWidth="1"/>
    <col min="5385" max="5385" width="12" style="68" customWidth="1"/>
    <col min="5386" max="5387" width="10.7109375" style="68" customWidth="1"/>
    <col min="5388" max="5388" width="10.140625" style="68" customWidth="1"/>
    <col min="5389" max="5389" width="10.7109375" style="68" customWidth="1"/>
    <col min="5390" max="5632" width="9.140625" style="68"/>
    <col min="5633" max="5633" width="10.85546875" style="68" customWidth="1"/>
    <col min="5634" max="5634" width="11.140625" style="68" customWidth="1"/>
    <col min="5635" max="5636" width="11.28515625" style="68" customWidth="1"/>
    <col min="5637" max="5637" width="12" style="68" customWidth="1"/>
    <col min="5638" max="5638" width="10.28515625" style="68" customWidth="1"/>
    <col min="5639" max="5639" width="10.7109375" style="68" customWidth="1"/>
    <col min="5640" max="5640" width="9.7109375" style="68" customWidth="1"/>
    <col min="5641" max="5641" width="12" style="68" customWidth="1"/>
    <col min="5642" max="5643" width="10.7109375" style="68" customWidth="1"/>
    <col min="5644" max="5644" width="10.140625" style="68" customWidth="1"/>
    <col min="5645" max="5645" width="10.7109375" style="68" customWidth="1"/>
    <col min="5646" max="5888" width="9.140625" style="68"/>
    <col min="5889" max="5889" width="10.85546875" style="68" customWidth="1"/>
    <col min="5890" max="5890" width="11.140625" style="68" customWidth="1"/>
    <col min="5891" max="5892" width="11.28515625" style="68" customWidth="1"/>
    <col min="5893" max="5893" width="12" style="68" customWidth="1"/>
    <col min="5894" max="5894" width="10.28515625" style="68" customWidth="1"/>
    <col min="5895" max="5895" width="10.7109375" style="68" customWidth="1"/>
    <col min="5896" max="5896" width="9.7109375" style="68" customWidth="1"/>
    <col min="5897" max="5897" width="12" style="68" customWidth="1"/>
    <col min="5898" max="5899" width="10.7109375" style="68" customWidth="1"/>
    <col min="5900" max="5900" width="10.140625" style="68" customWidth="1"/>
    <col min="5901" max="5901" width="10.7109375" style="68" customWidth="1"/>
    <col min="5902" max="6144" width="9.140625" style="68"/>
    <col min="6145" max="6145" width="10.85546875" style="68" customWidth="1"/>
    <col min="6146" max="6146" width="11.140625" style="68" customWidth="1"/>
    <col min="6147" max="6148" width="11.28515625" style="68" customWidth="1"/>
    <col min="6149" max="6149" width="12" style="68" customWidth="1"/>
    <col min="6150" max="6150" width="10.28515625" style="68" customWidth="1"/>
    <col min="6151" max="6151" width="10.7109375" style="68" customWidth="1"/>
    <col min="6152" max="6152" width="9.7109375" style="68" customWidth="1"/>
    <col min="6153" max="6153" width="12" style="68" customWidth="1"/>
    <col min="6154" max="6155" width="10.7109375" style="68" customWidth="1"/>
    <col min="6156" max="6156" width="10.140625" style="68" customWidth="1"/>
    <col min="6157" max="6157" width="10.7109375" style="68" customWidth="1"/>
    <col min="6158" max="6400" width="9.140625" style="68"/>
    <col min="6401" max="6401" width="10.85546875" style="68" customWidth="1"/>
    <col min="6402" max="6402" width="11.140625" style="68" customWidth="1"/>
    <col min="6403" max="6404" width="11.28515625" style="68" customWidth="1"/>
    <col min="6405" max="6405" width="12" style="68" customWidth="1"/>
    <col min="6406" max="6406" width="10.28515625" style="68" customWidth="1"/>
    <col min="6407" max="6407" width="10.7109375" style="68" customWidth="1"/>
    <col min="6408" max="6408" width="9.7109375" style="68" customWidth="1"/>
    <col min="6409" max="6409" width="12" style="68" customWidth="1"/>
    <col min="6410" max="6411" width="10.7109375" style="68" customWidth="1"/>
    <col min="6412" max="6412" width="10.140625" style="68" customWidth="1"/>
    <col min="6413" max="6413" width="10.7109375" style="68" customWidth="1"/>
    <col min="6414" max="6656" width="9.140625" style="68"/>
    <col min="6657" max="6657" width="10.85546875" style="68" customWidth="1"/>
    <col min="6658" max="6658" width="11.140625" style="68" customWidth="1"/>
    <col min="6659" max="6660" width="11.28515625" style="68" customWidth="1"/>
    <col min="6661" max="6661" width="12" style="68" customWidth="1"/>
    <col min="6662" max="6662" width="10.28515625" style="68" customWidth="1"/>
    <col min="6663" max="6663" width="10.7109375" style="68" customWidth="1"/>
    <col min="6664" max="6664" width="9.7109375" style="68" customWidth="1"/>
    <col min="6665" max="6665" width="12" style="68" customWidth="1"/>
    <col min="6666" max="6667" width="10.7109375" style="68" customWidth="1"/>
    <col min="6668" max="6668" width="10.140625" style="68" customWidth="1"/>
    <col min="6669" max="6669" width="10.7109375" style="68" customWidth="1"/>
    <col min="6670" max="6912" width="9.140625" style="68"/>
    <col min="6913" max="6913" width="10.85546875" style="68" customWidth="1"/>
    <col min="6914" max="6914" width="11.140625" style="68" customWidth="1"/>
    <col min="6915" max="6916" width="11.28515625" style="68" customWidth="1"/>
    <col min="6917" max="6917" width="12" style="68" customWidth="1"/>
    <col min="6918" max="6918" width="10.28515625" style="68" customWidth="1"/>
    <col min="6919" max="6919" width="10.7109375" style="68" customWidth="1"/>
    <col min="6920" max="6920" width="9.7109375" style="68" customWidth="1"/>
    <col min="6921" max="6921" width="12" style="68" customWidth="1"/>
    <col min="6922" max="6923" width="10.7109375" style="68" customWidth="1"/>
    <col min="6924" max="6924" width="10.140625" style="68" customWidth="1"/>
    <col min="6925" max="6925" width="10.7109375" style="68" customWidth="1"/>
    <col min="6926" max="7168" width="9.140625" style="68"/>
    <col min="7169" max="7169" width="10.85546875" style="68" customWidth="1"/>
    <col min="7170" max="7170" width="11.140625" style="68" customWidth="1"/>
    <col min="7171" max="7172" width="11.28515625" style="68" customWidth="1"/>
    <col min="7173" max="7173" width="12" style="68" customWidth="1"/>
    <col min="7174" max="7174" width="10.28515625" style="68" customWidth="1"/>
    <col min="7175" max="7175" width="10.7109375" style="68" customWidth="1"/>
    <col min="7176" max="7176" width="9.7109375" style="68" customWidth="1"/>
    <col min="7177" max="7177" width="12" style="68" customWidth="1"/>
    <col min="7178" max="7179" width="10.7109375" style="68" customWidth="1"/>
    <col min="7180" max="7180" width="10.140625" style="68" customWidth="1"/>
    <col min="7181" max="7181" width="10.7109375" style="68" customWidth="1"/>
    <col min="7182" max="7424" width="9.140625" style="68"/>
    <col min="7425" max="7425" width="10.85546875" style="68" customWidth="1"/>
    <col min="7426" max="7426" width="11.140625" style="68" customWidth="1"/>
    <col min="7427" max="7428" width="11.28515625" style="68" customWidth="1"/>
    <col min="7429" max="7429" width="12" style="68" customWidth="1"/>
    <col min="7430" max="7430" width="10.28515625" style="68" customWidth="1"/>
    <col min="7431" max="7431" width="10.7109375" style="68" customWidth="1"/>
    <col min="7432" max="7432" width="9.7109375" style="68" customWidth="1"/>
    <col min="7433" max="7433" width="12" style="68" customWidth="1"/>
    <col min="7434" max="7435" width="10.7109375" style="68" customWidth="1"/>
    <col min="7436" max="7436" width="10.140625" style="68" customWidth="1"/>
    <col min="7437" max="7437" width="10.7109375" style="68" customWidth="1"/>
    <col min="7438" max="7680" width="9.140625" style="68"/>
    <col min="7681" max="7681" width="10.85546875" style="68" customWidth="1"/>
    <col min="7682" max="7682" width="11.140625" style="68" customWidth="1"/>
    <col min="7683" max="7684" width="11.28515625" style="68" customWidth="1"/>
    <col min="7685" max="7685" width="12" style="68" customWidth="1"/>
    <col min="7686" max="7686" width="10.28515625" style="68" customWidth="1"/>
    <col min="7687" max="7687" width="10.7109375" style="68" customWidth="1"/>
    <col min="7688" max="7688" width="9.7109375" style="68" customWidth="1"/>
    <col min="7689" max="7689" width="12" style="68" customWidth="1"/>
    <col min="7690" max="7691" width="10.7109375" style="68" customWidth="1"/>
    <col min="7692" max="7692" width="10.140625" style="68" customWidth="1"/>
    <col min="7693" max="7693" width="10.7109375" style="68" customWidth="1"/>
    <col min="7694" max="7936" width="9.140625" style="68"/>
    <col min="7937" max="7937" width="10.85546875" style="68" customWidth="1"/>
    <col min="7938" max="7938" width="11.140625" style="68" customWidth="1"/>
    <col min="7939" max="7940" width="11.28515625" style="68" customWidth="1"/>
    <col min="7941" max="7941" width="12" style="68" customWidth="1"/>
    <col min="7942" max="7942" width="10.28515625" style="68" customWidth="1"/>
    <col min="7943" max="7943" width="10.7109375" style="68" customWidth="1"/>
    <col min="7944" max="7944" width="9.7109375" style="68" customWidth="1"/>
    <col min="7945" max="7945" width="12" style="68" customWidth="1"/>
    <col min="7946" max="7947" width="10.7109375" style="68" customWidth="1"/>
    <col min="7948" max="7948" width="10.140625" style="68" customWidth="1"/>
    <col min="7949" max="7949" width="10.7109375" style="68" customWidth="1"/>
    <col min="7950" max="8192" width="9.140625" style="68"/>
    <col min="8193" max="8193" width="10.85546875" style="68" customWidth="1"/>
    <col min="8194" max="8194" width="11.140625" style="68" customWidth="1"/>
    <col min="8195" max="8196" width="11.28515625" style="68" customWidth="1"/>
    <col min="8197" max="8197" width="12" style="68" customWidth="1"/>
    <col min="8198" max="8198" width="10.28515625" style="68" customWidth="1"/>
    <col min="8199" max="8199" width="10.7109375" style="68" customWidth="1"/>
    <col min="8200" max="8200" width="9.7109375" style="68" customWidth="1"/>
    <col min="8201" max="8201" width="12" style="68" customWidth="1"/>
    <col min="8202" max="8203" width="10.7109375" style="68" customWidth="1"/>
    <col min="8204" max="8204" width="10.140625" style="68" customWidth="1"/>
    <col min="8205" max="8205" width="10.7109375" style="68" customWidth="1"/>
    <col min="8206" max="8448" width="9.140625" style="68"/>
    <col min="8449" max="8449" width="10.85546875" style="68" customWidth="1"/>
    <col min="8450" max="8450" width="11.140625" style="68" customWidth="1"/>
    <col min="8451" max="8452" width="11.28515625" style="68" customWidth="1"/>
    <col min="8453" max="8453" width="12" style="68" customWidth="1"/>
    <col min="8454" max="8454" width="10.28515625" style="68" customWidth="1"/>
    <col min="8455" max="8455" width="10.7109375" style="68" customWidth="1"/>
    <col min="8456" max="8456" width="9.7109375" style="68" customWidth="1"/>
    <col min="8457" max="8457" width="12" style="68" customWidth="1"/>
    <col min="8458" max="8459" width="10.7109375" style="68" customWidth="1"/>
    <col min="8460" max="8460" width="10.140625" style="68" customWidth="1"/>
    <col min="8461" max="8461" width="10.7109375" style="68" customWidth="1"/>
    <col min="8462" max="8704" width="9.140625" style="68"/>
    <col min="8705" max="8705" width="10.85546875" style="68" customWidth="1"/>
    <col min="8706" max="8706" width="11.140625" style="68" customWidth="1"/>
    <col min="8707" max="8708" width="11.28515625" style="68" customWidth="1"/>
    <col min="8709" max="8709" width="12" style="68" customWidth="1"/>
    <col min="8710" max="8710" width="10.28515625" style="68" customWidth="1"/>
    <col min="8711" max="8711" width="10.7109375" style="68" customWidth="1"/>
    <col min="8712" max="8712" width="9.7109375" style="68" customWidth="1"/>
    <col min="8713" max="8713" width="12" style="68" customWidth="1"/>
    <col min="8714" max="8715" width="10.7109375" style="68" customWidth="1"/>
    <col min="8716" max="8716" width="10.140625" style="68" customWidth="1"/>
    <col min="8717" max="8717" width="10.7109375" style="68" customWidth="1"/>
    <col min="8718" max="8960" width="9.140625" style="68"/>
    <col min="8961" max="8961" width="10.85546875" style="68" customWidth="1"/>
    <col min="8962" max="8962" width="11.140625" style="68" customWidth="1"/>
    <col min="8963" max="8964" width="11.28515625" style="68" customWidth="1"/>
    <col min="8965" max="8965" width="12" style="68" customWidth="1"/>
    <col min="8966" max="8966" width="10.28515625" style="68" customWidth="1"/>
    <col min="8967" max="8967" width="10.7109375" style="68" customWidth="1"/>
    <col min="8968" max="8968" width="9.7109375" style="68" customWidth="1"/>
    <col min="8969" max="8969" width="12" style="68" customWidth="1"/>
    <col min="8970" max="8971" width="10.7109375" style="68" customWidth="1"/>
    <col min="8972" max="8972" width="10.140625" style="68" customWidth="1"/>
    <col min="8973" max="8973" width="10.7109375" style="68" customWidth="1"/>
    <col min="8974" max="9216" width="9.140625" style="68"/>
    <col min="9217" max="9217" width="10.85546875" style="68" customWidth="1"/>
    <col min="9218" max="9218" width="11.140625" style="68" customWidth="1"/>
    <col min="9219" max="9220" width="11.28515625" style="68" customWidth="1"/>
    <col min="9221" max="9221" width="12" style="68" customWidth="1"/>
    <col min="9222" max="9222" width="10.28515625" style="68" customWidth="1"/>
    <col min="9223" max="9223" width="10.7109375" style="68" customWidth="1"/>
    <col min="9224" max="9224" width="9.7109375" style="68" customWidth="1"/>
    <col min="9225" max="9225" width="12" style="68" customWidth="1"/>
    <col min="9226" max="9227" width="10.7109375" style="68" customWidth="1"/>
    <col min="9228" max="9228" width="10.140625" style="68" customWidth="1"/>
    <col min="9229" max="9229" width="10.7109375" style="68" customWidth="1"/>
    <col min="9230" max="9472" width="9.140625" style="68"/>
    <col min="9473" max="9473" width="10.85546875" style="68" customWidth="1"/>
    <col min="9474" max="9474" width="11.140625" style="68" customWidth="1"/>
    <col min="9475" max="9476" width="11.28515625" style="68" customWidth="1"/>
    <col min="9477" max="9477" width="12" style="68" customWidth="1"/>
    <col min="9478" max="9478" width="10.28515625" style="68" customWidth="1"/>
    <col min="9479" max="9479" width="10.7109375" style="68" customWidth="1"/>
    <col min="9480" max="9480" width="9.7109375" style="68" customWidth="1"/>
    <col min="9481" max="9481" width="12" style="68" customWidth="1"/>
    <col min="9482" max="9483" width="10.7109375" style="68" customWidth="1"/>
    <col min="9484" max="9484" width="10.140625" style="68" customWidth="1"/>
    <col min="9485" max="9485" width="10.7109375" style="68" customWidth="1"/>
    <col min="9486" max="9728" width="9.140625" style="68"/>
    <col min="9729" max="9729" width="10.85546875" style="68" customWidth="1"/>
    <col min="9730" max="9730" width="11.140625" style="68" customWidth="1"/>
    <col min="9731" max="9732" width="11.28515625" style="68" customWidth="1"/>
    <col min="9733" max="9733" width="12" style="68" customWidth="1"/>
    <col min="9734" max="9734" width="10.28515625" style="68" customWidth="1"/>
    <col min="9735" max="9735" width="10.7109375" style="68" customWidth="1"/>
    <col min="9736" max="9736" width="9.7109375" style="68" customWidth="1"/>
    <col min="9737" max="9737" width="12" style="68" customWidth="1"/>
    <col min="9738" max="9739" width="10.7109375" style="68" customWidth="1"/>
    <col min="9740" max="9740" width="10.140625" style="68" customWidth="1"/>
    <col min="9741" max="9741" width="10.7109375" style="68" customWidth="1"/>
    <col min="9742" max="9984" width="9.140625" style="68"/>
    <col min="9985" max="9985" width="10.85546875" style="68" customWidth="1"/>
    <col min="9986" max="9986" width="11.140625" style="68" customWidth="1"/>
    <col min="9987" max="9988" width="11.28515625" style="68" customWidth="1"/>
    <col min="9989" max="9989" width="12" style="68" customWidth="1"/>
    <col min="9990" max="9990" width="10.28515625" style="68" customWidth="1"/>
    <col min="9991" max="9991" width="10.7109375" style="68" customWidth="1"/>
    <col min="9992" max="9992" width="9.7109375" style="68" customWidth="1"/>
    <col min="9993" max="9993" width="12" style="68" customWidth="1"/>
    <col min="9994" max="9995" width="10.7109375" style="68" customWidth="1"/>
    <col min="9996" max="9996" width="10.140625" style="68" customWidth="1"/>
    <col min="9997" max="9997" width="10.7109375" style="68" customWidth="1"/>
    <col min="9998" max="10240" width="9.140625" style="68"/>
    <col min="10241" max="10241" width="10.85546875" style="68" customWidth="1"/>
    <col min="10242" max="10242" width="11.140625" style="68" customWidth="1"/>
    <col min="10243" max="10244" width="11.28515625" style="68" customWidth="1"/>
    <col min="10245" max="10245" width="12" style="68" customWidth="1"/>
    <col min="10246" max="10246" width="10.28515625" style="68" customWidth="1"/>
    <col min="10247" max="10247" width="10.7109375" style="68" customWidth="1"/>
    <col min="10248" max="10248" width="9.7109375" style="68" customWidth="1"/>
    <col min="10249" max="10249" width="12" style="68" customWidth="1"/>
    <col min="10250" max="10251" width="10.7109375" style="68" customWidth="1"/>
    <col min="10252" max="10252" width="10.140625" style="68" customWidth="1"/>
    <col min="10253" max="10253" width="10.7109375" style="68" customWidth="1"/>
    <col min="10254" max="10496" width="9.140625" style="68"/>
    <col min="10497" max="10497" width="10.85546875" style="68" customWidth="1"/>
    <col min="10498" max="10498" width="11.140625" style="68" customWidth="1"/>
    <col min="10499" max="10500" width="11.28515625" style="68" customWidth="1"/>
    <col min="10501" max="10501" width="12" style="68" customWidth="1"/>
    <col min="10502" max="10502" width="10.28515625" style="68" customWidth="1"/>
    <col min="10503" max="10503" width="10.7109375" style="68" customWidth="1"/>
    <col min="10504" max="10504" width="9.7109375" style="68" customWidth="1"/>
    <col min="10505" max="10505" width="12" style="68" customWidth="1"/>
    <col min="10506" max="10507" width="10.7109375" style="68" customWidth="1"/>
    <col min="10508" max="10508" width="10.140625" style="68" customWidth="1"/>
    <col min="10509" max="10509" width="10.7109375" style="68" customWidth="1"/>
    <col min="10510" max="10752" width="9.140625" style="68"/>
    <col min="10753" max="10753" width="10.85546875" style="68" customWidth="1"/>
    <col min="10754" max="10754" width="11.140625" style="68" customWidth="1"/>
    <col min="10755" max="10756" width="11.28515625" style="68" customWidth="1"/>
    <col min="10757" max="10757" width="12" style="68" customWidth="1"/>
    <col min="10758" max="10758" width="10.28515625" style="68" customWidth="1"/>
    <col min="10759" max="10759" width="10.7109375" style="68" customWidth="1"/>
    <col min="10760" max="10760" width="9.7109375" style="68" customWidth="1"/>
    <col min="10761" max="10761" width="12" style="68" customWidth="1"/>
    <col min="10762" max="10763" width="10.7109375" style="68" customWidth="1"/>
    <col min="10764" max="10764" width="10.140625" style="68" customWidth="1"/>
    <col min="10765" max="10765" width="10.7109375" style="68" customWidth="1"/>
    <col min="10766" max="11008" width="9.140625" style="68"/>
    <col min="11009" max="11009" width="10.85546875" style="68" customWidth="1"/>
    <col min="11010" max="11010" width="11.140625" style="68" customWidth="1"/>
    <col min="11011" max="11012" width="11.28515625" style="68" customWidth="1"/>
    <col min="11013" max="11013" width="12" style="68" customWidth="1"/>
    <col min="11014" max="11014" width="10.28515625" style="68" customWidth="1"/>
    <col min="11015" max="11015" width="10.7109375" style="68" customWidth="1"/>
    <col min="11016" max="11016" width="9.7109375" style="68" customWidth="1"/>
    <col min="11017" max="11017" width="12" style="68" customWidth="1"/>
    <col min="11018" max="11019" width="10.7109375" style="68" customWidth="1"/>
    <col min="11020" max="11020" width="10.140625" style="68" customWidth="1"/>
    <col min="11021" max="11021" width="10.7109375" style="68" customWidth="1"/>
    <col min="11022" max="11264" width="9.140625" style="68"/>
    <col min="11265" max="11265" width="10.85546875" style="68" customWidth="1"/>
    <col min="11266" max="11266" width="11.140625" style="68" customWidth="1"/>
    <col min="11267" max="11268" width="11.28515625" style="68" customWidth="1"/>
    <col min="11269" max="11269" width="12" style="68" customWidth="1"/>
    <col min="11270" max="11270" width="10.28515625" style="68" customWidth="1"/>
    <col min="11271" max="11271" width="10.7109375" style="68" customWidth="1"/>
    <col min="11272" max="11272" width="9.7109375" style="68" customWidth="1"/>
    <col min="11273" max="11273" width="12" style="68" customWidth="1"/>
    <col min="11274" max="11275" width="10.7109375" style="68" customWidth="1"/>
    <col min="11276" max="11276" width="10.140625" style="68" customWidth="1"/>
    <col min="11277" max="11277" width="10.7109375" style="68" customWidth="1"/>
    <col min="11278" max="11520" width="9.140625" style="68"/>
    <col min="11521" max="11521" width="10.85546875" style="68" customWidth="1"/>
    <col min="11522" max="11522" width="11.140625" style="68" customWidth="1"/>
    <col min="11523" max="11524" width="11.28515625" style="68" customWidth="1"/>
    <col min="11525" max="11525" width="12" style="68" customWidth="1"/>
    <col min="11526" max="11526" width="10.28515625" style="68" customWidth="1"/>
    <col min="11527" max="11527" width="10.7109375" style="68" customWidth="1"/>
    <col min="11528" max="11528" width="9.7109375" style="68" customWidth="1"/>
    <col min="11529" max="11529" width="12" style="68" customWidth="1"/>
    <col min="11530" max="11531" width="10.7109375" style="68" customWidth="1"/>
    <col min="11532" max="11532" width="10.140625" style="68" customWidth="1"/>
    <col min="11533" max="11533" width="10.7109375" style="68" customWidth="1"/>
    <col min="11534" max="11776" width="9.140625" style="68"/>
    <col min="11777" max="11777" width="10.85546875" style="68" customWidth="1"/>
    <col min="11778" max="11778" width="11.140625" style="68" customWidth="1"/>
    <col min="11779" max="11780" width="11.28515625" style="68" customWidth="1"/>
    <col min="11781" max="11781" width="12" style="68" customWidth="1"/>
    <col min="11782" max="11782" width="10.28515625" style="68" customWidth="1"/>
    <col min="11783" max="11783" width="10.7109375" style="68" customWidth="1"/>
    <col min="11784" max="11784" width="9.7109375" style="68" customWidth="1"/>
    <col min="11785" max="11785" width="12" style="68" customWidth="1"/>
    <col min="11786" max="11787" width="10.7109375" style="68" customWidth="1"/>
    <col min="11788" max="11788" width="10.140625" style="68" customWidth="1"/>
    <col min="11789" max="11789" width="10.7109375" style="68" customWidth="1"/>
    <col min="11790" max="12032" width="9.140625" style="68"/>
    <col min="12033" max="12033" width="10.85546875" style="68" customWidth="1"/>
    <col min="12034" max="12034" width="11.140625" style="68" customWidth="1"/>
    <col min="12035" max="12036" width="11.28515625" style="68" customWidth="1"/>
    <col min="12037" max="12037" width="12" style="68" customWidth="1"/>
    <col min="12038" max="12038" width="10.28515625" style="68" customWidth="1"/>
    <col min="12039" max="12039" width="10.7109375" style="68" customWidth="1"/>
    <col min="12040" max="12040" width="9.7109375" style="68" customWidth="1"/>
    <col min="12041" max="12041" width="12" style="68" customWidth="1"/>
    <col min="12042" max="12043" width="10.7109375" style="68" customWidth="1"/>
    <col min="12044" max="12044" width="10.140625" style="68" customWidth="1"/>
    <col min="12045" max="12045" width="10.7109375" style="68" customWidth="1"/>
    <col min="12046" max="12288" width="9.140625" style="68"/>
    <col min="12289" max="12289" width="10.85546875" style="68" customWidth="1"/>
    <col min="12290" max="12290" width="11.140625" style="68" customWidth="1"/>
    <col min="12291" max="12292" width="11.28515625" style="68" customWidth="1"/>
    <col min="12293" max="12293" width="12" style="68" customWidth="1"/>
    <col min="12294" max="12294" width="10.28515625" style="68" customWidth="1"/>
    <col min="12295" max="12295" width="10.7109375" style="68" customWidth="1"/>
    <col min="12296" max="12296" width="9.7109375" style="68" customWidth="1"/>
    <col min="12297" max="12297" width="12" style="68" customWidth="1"/>
    <col min="12298" max="12299" width="10.7109375" style="68" customWidth="1"/>
    <col min="12300" max="12300" width="10.140625" style="68" customWidth="1"/>
    <col min="12301" max="12301" width="10.7109375" style="68" customWidth="1"/>
    <col min="12302" max="12544" width="9.140625" style="68"/>
    <col min="12545" max="12545" width="10.85546875" style="68" customWidth="1"/>
    <col min="12546" max="12546" width="11.140625" style="68" customWidth="1"/>
    <col min="12547" max="12548" width="11.28515625" style="68" customWidth="1"/>
    <col min="12549" max="12549" width="12" style="68" customWidth="1"/>
    <col min="12550" max="12550" width="10.28515625" style="68" customWidth="1"/>
    <col min="12551" max="12551" width="10.7109375" style="68" customWidth="1"/>
    <col min="12552" max="12552" width="9.7109375" style="68" customWidth="1"/>
    <col min="12553" max="12553" width="12" style="68" customWidth="1"/>
    <col min="12554" max="12555" width="10.7109375" style="68" customWidth="1"/>
    <col min="12556" max="12556" width="10.140625" style="68" customWidth="1"/>
    <col min="12557" max="12557" width="10.7109375" style="68" customWidth="1"/>
    <col min="12558" max="12800" width="9.140625" style="68"/>
    <col min="12801" max="12801" width="10.85546875" style="68" customWidth="1"/>
    <col min="12802" max="12802" width="11.140625" style="68" customWidth="1"/>
    <col min="12803" max="12804" width="11.28515625" style="68" customWidth="1"/>
    <col min="12805" max="12805" width="12" style="68" customWidth="1"/>
    <col min="12806" max="12806" width="10.28515625" style="68" customWidth="1"/>
    <col min="12807" max="12807" width="10.7109375" style="68" customWidth="1"/>
    <col min="12808" max="12808" width="9.7109375" style="68" customWidth="1"/>
    <col min="12809" max="12809" width="12" style="68" customWidth="1"/>
    <col min="12810" max="12811" width="10.7109375" style="68" customWidth="1"/>
    <col min="12812" max="12812" width="10.140625" style="68" customWidth="1"/>
    <col min="12813" max="12813" width="10.7109375" style="68" customWidth="1"/>
    <col min="12814" max="13056" width="9.140625" style="68"/>
    <col min="13057" max="13057" width="10.85546875" style="68" customWidth="1"/>
    <col min="13058" max="13058" width="11.140625" style="68" customWidth="1"/>
    <col min="13059" max="13060" width="11.28515625" style="68" customWidth="1"/>
    <col min="13061" max="13061" width="12" style="68" customWidth="1"/>
    <col min="13062" max="13062" width="10.28515625" style="68" customWidth="1"/>
    <col min="13063" max="13063" width="10.7109375" style="68" customWidth="1"/>
    <col min="13064" max="13064" width="9.7109375" style="68" customWidth="1"/>
    <col min="13065" max="13065" width="12" style="68" customWidth="1"/>
    <col min="13066" max="13067" width="10.7109375" style="68" customWidth="1"/>
    <col min="13068" max="13068" width="10.140625" style="68" customWidth="1"/>
    <col min="13069" max="13069" width="10.7109375" style="68" customWidth="1"/>
    <col min="13070" max="13312" width="9.140625" style="68"/>
    <col min="13313" max="13313" width="10.85546875" style="68" customWidth="1"/>
    <col min="13314" max="13314" width="11.140625" style="68" customWidth="1"/>
    <col min="13315" max="13316" width="11.28515625" style="68" customWidth="1"/>
    <col min="13317" max="13317" width="12" style="68" customWidth="1"/>
    <col min="13318" max="13318" width="10.28515625" style="68" customWidth="1"/>
    <col min="13319" max="13319" width="10.7109375" style="68" customWidth="1"/>
    <col min="13320" max="13320" width="9.7109375" style="68" customWidth="1"/>
    <col min="13321" max="13321" width="12" style="68" customWidth="1"/>
    <col min="13322" max="13323" width="10.7109375" style="68" customWidth="1"/>
    <col min="13324" max="13324" width="10.140625" style="68" customWidth="1"/>
    <col min="13325" max="13325" width="10.7109375" style="68" customWidth="1"/>
    <col min="13326" max="13568" width="9.140625" style="68"/>
    <col min="13569" max="13569" width="10.85546875" style="68" customWidth="1"/>
    <col min="13570" max="13570" width="11.140625" style="68" customWidth="1"/>
    <col min="13571" max="13572" width="11.28515625" style="68" customWidth="1"/>
    <col min="13573" max="13573" width="12" style="68" customWidth="1"/>
    <col min="13574" max="13574" width="10.28515625" style="68" customWidth="1"/>
    <col min="13575" max="13575" width="10.7109375" style="68" customWidth="1"/>
    <col min="13576" max="13576" width="9.7109375" style="68" customWidth="1"/>
    <col min="13577" max="13577" width="12" style="68" customWidth="1"/>
    <col min="13578" max="13579" width="10.7109375" style="68" customWidth="1"/>
    <col min="13580" max="13580" width="10.140625" style="68" customWidth="1"/>
    <col min="13581" max="13581" width="10.7109375" style="68" customWidth="1"/>
    <col min="13582" max="13824" width="9.140625" style="68"/>
    <col min="13825" max="13825" width="10.85546875" style="68" customWidth="1"/>
    <col min="13826" max="13826" width="11.140625" style="68" customWidth="1"/>
    <col min="13827" max="13828" width="11.28515625" style="68" customWidth="1"/>
    <col min="13829" max="13829" width="12" style="68" customWidth="1"/>
    <col min="13830" max="13830" width="10.28515625" style="68" customWidth="1"/>
    <col min="13831" max="13831" width="10.7109375" style="68" customWidth="1"/>
    <col min="13832" max="13832" width="9.7109375" style="68" customWidth="1"/>
    <col min="13833" max="13833" width="12" style="68" customWidth="1"/>
    <col min="13834" max="13835" width="10.7109375" style="68" customWidth="1"/>
    <col min="13836" max="13836" width="10.140625" style="68" customWidth="1"/>
    <col min="13837" max="13837" width="10.7109375" style="68" customWidth="1"/>
    <col min="13838" max="14080" width="9.140625" style="68"/>
    <col min="14081" max="14081" width="10.85546875" style="68" customWidth="1"/>
    <col min="14082" max="14082" width="11.140625" style="68" customWidth="1"/>
    <col min="14083" max="14084" width="11.28515625" style="68" customWidth="1"/>
    <col min="14085" max="14085" width="12" style="68" customWidth="1"/>
    <col min="14086" max="14086" width="10.28515625" style="68" customWidth="1"/>
    <col min="14087" max="14087" width="10.7109375" style="68" customWidth="1"/>
    <col min="14088" max="14088" width="9.7109375" style="68" customWidth="1"/>
    <col min="14089" max="14089" width="12" style="68" customWidth="1"/>
    <col min="14090" max="14091" width="10.7109375" style="68" customWidth="1"/>
    <col min="14092" max="14092" width="10.140625" style="68" customWidth="1"/>
    <col min="14093" max="14093" width="10.7109375" style="68" customWidth="1"/>
    <col min="14094" max="14336" width="9.140625" style="68"/>
    <col min="14337" max="14337" width="10.85546875" style="68" customWidth="1"/>
    <col min="14338" max="14338" width="11.140625" style="68" customWidth="1"/>
    <col min="14339" max="14340" width="11.28515625" style="68" customWidth="1"/>
    <col min="14341" max="14341" width="12" style="68" customWidth="1"/>
    <col min="14342" max="14342" width="10.28515625" style="68" customWidth="1"/>
    <col min="14343" max="14343" width="10.7109375" style="68" customWidth="1"/>
    <col min="14344" max="14344" width="9.7109375" style="68" customWidth="1"/>
    <col min="14345" max="14345" width="12" style="68" customWidth="1"/>
    <col min="14346" max="14347" width="10.7109375" style="68" customWidth="1"/>
    <col min="14348" max="14348" width="10.140625" style="68" customWidth="1"/>
    <col min="14349" max="14349" width="10.7109375" style="68" customWidth="1"/>
    <col min="14350" max="14592" width="9.140625" style="68"/>
    <col min="14593" max="14593" width="10.85546875" style="68" customWidth="1"/>
    <col min="14594" max="14594" width="11.140625" style="68" customWidth="1"/>
    <col min="14595" max="14596" width="11.28515625" style="68" customWidth="1"/>
    <col min="14597" max="14597" width="12" style="68" customWidth="1"/>
    <col min="14598" max="14598" width="10.28515625" style="68" customWidth="1"/>
    <col min="14599" max="14599" width="10.7109375" style="68" customWidth="1"/>
    <col min="14600" max="14600" width="9.7109375" style="68" customWidth="1"/>
    <col min="14601" max="14601" width="12" style="68" customWidth="1"/>
    <col min="14602" max="14603" width="10.7109375" style="68" customWidth="1"/>
    <col min="14604" max="14604" width="10.140625" style="68" customWidth="1"/>
    <col min="14605" max="14605" width="10.7109375" style="68" customWidth="1"/>
    <col min="14606" max="14848" width="9.140625" style="68"/>
    <col min="14849" max="14849" width="10.85546875" style="68" customWidth="1"/>
    <col min="14850" max="14850" width="11.140625" style="68" customWidth="1"/>
    <col min="14851" max="14852" width="11.28515625" style="68" customWidth="1"/>
    <col min="14853" max="14853" width="12" style="68" customWidth="1"/>
    <col min="14854" max="14854" width="10.28515625" style="68" customWidth="1"/>
    <col min="14855" max="14855" width="10.7109375" style="68" customWidth="1"/>
    <col min="14856" max="14856" width="9.7109375" style="68" customWidth="1"/>
    <col min="14857" max="14857" width="12" style="68" customWidth="1"/>
    <col min="14858" max="14859" width="10.7109375" style="68" customWidth="1"/>
    <col min="14860" max="14860" width="10.140625" style="68" customWidth="1"/>
    <col min="14861" max="14861" width="10.7109375" style="68" customWidth="1"/>
    <col min="14862" max="15104" width="9.140625" style="68"/>
    <col min="15105" max="15105" width="10.85546875" style="68" customWidth="1"/>
    <col min="15106" max="15106" width="11.140625" style="68" customWidth="1"/>
    <col min="15107" max="15108" width="11.28515625" style="68" customWidth="1"/>
    <col min="15109" max="15109" width="12" style="68" customWidth="1"/>
    <col min="15110" max="15110" width="10.28515625" style="68" customWidth="1"/>
    <col min="15111" max="15111" width="10.7109375" style="68" customWidth="1"/>
    <col min="15112" max="15112" width="9.7109375" style="68" customWidth="1"/>
    <col min="15113" max="15113" width="12" style="68" customWidth="1"/>
    <col min="15114" max="15115" width="10.7109375" style="68" customWidth="1"/>
    <col min="15116" max="15116" width="10.140625" style="68" customWidth="1"/>
    <col min="15117" max="15117" width="10.7109375" style="68" customWidth="1"/>
    <col min="15118" max="15360" width="9.140625" style="68"/>
    <col min="15361" max="15361" width="10.85546875" style="68" customWidth="1"/>
    <col min="15362" max="15362" width="11.140625" style="68" customWidth="1"/>
    <col min="15363" max="15364" width="11.28515625" style="68" customWidth="1"/>
    <col min="15365" max="15365" width="12" style="68" customWidth="1"/>
    <col min="15366" max="15366" width="10.28515625" style="68" customWidth="1"/>
    <col min="15367" max="15367" width="10.7109375" style="68" customWidth="1"/>
    <col min="15368" max="15368" width="9.7109375" style="68" customWidth="1"/>
    <col min="15369" max="15369" width="12" style="68" customWidth="1"/>
    <col min="15370" max="15371" width="10.7109375" style="68" customWidth="1"/>
    <col min="15372" max="15372" width="10.140625" style="68" customWidth="1"/>
    <col min="15373" max="15373" width="10.7109375" style="68" customWidth="1"/>
    <col min="15374" max="15616" width="9.140625" style="68"/>
    <col min="15617" max="15617" width="10.85546875" style="68" customWidth="1"/>
    <col min="15618" max="15618" width="11.140625" style="68" customWidth="1"/>
    <col min="15619" max="15620" width="11.28515625" style="68" customWidth="1"/>
    <col min="15621" max="15621" width="12" style="68" customWidth="1"/>
    <col min="15622" max="15622" width="10.28515625" style="68" customWidth="1"/>
    <col min="15623" max="15623" width="10.7109375" style="68" customWidth="1"/>
    <col min="15624" max="15624" width="9.7109375" style="68" customWidth="1"/>
    <col min="15625" max="15625" width="12" style="68" customWidth="1"/>
    <col min="15626" max="15627" width="10.7109375" style="68" customWidth="1"/>
    <col min="15628" max="15628" width="10.140625" style="68" customWidth="1"/>
    <col min="15629" max="15629" width="10.7109375" style="68" customWidth="1"/>
    <col min="15630" max="15872" width="9.140625" style="68"/>
    <col min="15873" max="15873" width="10.85546875" style="68" customWidth="1"/>
    <col min="15874" max="15874" width="11.140625" style="68" customWidth="1"/>
    <col min="15875" max="15876" width="11.28515625" style="68" customWidth="1"/>
    <col min="15877" max="15877" width="12" style="68" customWidth="1"/>
    <col min="15878" max="15878" width="10.28515625" style="68" customWidth="1"/>
    <col min="15879" max="15879" width="10.7109375" style="68" customWidth="1"/>
    <col min="15880" max="15880" width="9.7109375" style="68" customWidth="1"/>
    <col min="15881" max="15881" width="12" style="68" customWidth="1"/>
    <col min="15882" max="15883" width="10.7109375" style="68" customWidth="1"/>
    <col min="15884" max="15884" width="10.140625" style="68" customWidth="1"/>
    <col min="15885" max="15885" width="10.7109375" style="68" customWidth="1"/>
    <col min="15886" max="16128" width="9.140625" style="68"/>
    <col min="16129" max="16129" width="10.85546875" style="68" customWidth="1"/>
    <col min="16130" max="16130" width="11.140625" style="68" customWidth="1"/>
    <col min="16131" max="16132" width="11.28515625" style="68" customWidth="1"/>
    <col min="16133" max="16133" width="12" style="68" customWidth="1"/>
    <col min="16134" max="16134" width="10.28515625" style="68" customWidth="1"/>
    <col min="16135" max="16135" width="10.7109375" style="68" customWidth="1"/>
    <col min="16136" max="16136" width="9.7109375" style="68" customWidth="1"/>
    <col min="16137" max="16137" width="12" style="68" customWidth="1"/>
    <col min="16138" max="16139" width="10.7109375" style="68" customWidth="1"/>
    <col min="16140" max="16140" width="10.140625" style="68" customWidth="1"/>
    <col min="16141" max="16141" width="10.7109375" style="68" customWidth="1"/>
    <col min="16142" max="16384" width="9.140625" style="68"/>
  </cols>
  <sheetData>
    <row r="1" spans="1:13" s="51" customFormat="1" x14ac:dyDescent="0.2">
      <c r="A1" s="51" t="s">
        <v>118</v>
      </c>
      <c r="C1" s="92"/>
      <c r="E1" s="92"/>
      <c r="F1" s="49"/>
      <c r="G1" s="49"/>
      <c r="H1" s="92"/>
      <c r="I1" s="49"/>
      <c r="J1" s="49"/>
      <c r="K1" s="49"/>
      <c r="L1" s="49"/>
      <c r="M1" s="49"/>
    </row>
    <row r="2" spans="1:13" s="51" customFormat="1" x14ac:dyDescent="0.2">
      <c r="A2" s="51" t="s">
        <v>227</v>
      </c>
      <c r="C2" s="92"/>
      <c r="E2" s="92"/>
      <c r="H2" s="92"/>
    </row>
    <row r="3" spans="1:13" s="51" customFormat="1" ht="63.75" x14ac:dyDescent="0.2">
      <c r="A3" s="61"/>
      <c r="B3" s="66" t="s">
        <v>165</v>
      </c>
      <c r="C3" s="93" t="s">
        <v>166</v>
      </c>
      <c r="D3" s="66" t="s">
        <v>207</v>
      </c>
      <c r="E3" s="93" t="s">
        <v>167</v>
      </c>
      <c r="F3" s="66" t="s">
        <v>168</v>
      </c>
      <c r="G3" s="66" t="s">
        <v>169</v>
      </c>
      <c r="H3" s="93" t="s">
        <v>170</v>
      </c>
      <c r="I3" s="66" t="s">
        <v>171</v>
      </c>
      <c r="J3" s="66" t="s">
        <v>172</v>
      </c>
      <c r="K3" s="66" t="s">
        <v>173</v>
      </c>
      <c r="L3" s="66" t="s">
        <v>174</v>
      </c>
    </row>
    <row r="4" spans="1:13" s="53" customFormat="1" x14ac:dyDescent="0.2">
      <c r="A4" s="56" t="s">
        <v>146</v>
      </c>
      <c r="B4" s="55"/>
      <c r="C4" s="94"/>
      <c r="D4" s="54"/>
      <c r="E4" s="94"/>
      <c r="F4" s="55"/>
      <c r="G4" s="55"/>
      <c r="H4" s="94"/>
      <c r="I4" s="55"/>
      <c r="J4" s="55"/>
      <c r="K4" s="55"/>
      <c r="L4" s="55"/>
      <c r="M4" s="55"/>
    </row>
    <row r="5" spans="1:13" s="53" customFormat="1" x14ac:dyDescent="0.2">
      <c r="A5" s="57" t="s">
        <v>160</v>
      </c>
      <c r="B5" s="58">
        <v>1900</v>
      </c>
      <c r="C5" s="95">
        <v>1</v>
      </c>
      <c r="D5" s="59"/>
      <c r="E5" s="95">
        <v>1</v>
      </c>
      <c r="F5" s="58">
        <v>1900</v>
      </c>
      <c r="G5" s="58">
        <v>1900</v>
      </c>
      <c r="H5" s="95">
        <v>1</v>
      </c>
      <c r="I5" s="58">
        <v>1900</v>
      </c>
      <c r="J5" s="58">
        <v>1900</v>
      </c>
      <c r="K5" s="58">
        <v>0</v>
      </c>
      <c r="L5" s="58">
        <v>0</v>
      </c>
    </row>
    <row r="6" spans="1:13" s="53" customFormat="1" x14ac:dyDescent="0.2">
      <c r="A6" s="62" t="s">
        <v>161</v>
      </c>
      <c r="B6" s="58">
        <v>2163</v>
      </c>
      <c r="C6" s="95">
        <v>1.084211</v>
      </c>
      <c r="D6" s="96" t="s">
        <v>208</v>
      </c>
      <c r="E6" s="95">
        <v>1.0842105262999999</v>
      </c>
      <c r="F6" s="58">
        <v>1995</v>
      </c>
      <c r="G6" s="58">
        <v>95</v>
      </c>
      <c r="H6" s="95">
        <v>1.0842105262999999</v>
      </c>
      <c r="I6" s="58">
        <v>103</v>
      </c>
      <c r="J6" s="58">
        <v>2003</v>
      </c>
      <c r="K6" s="58">
        <v>160</v>
      </c>
      <c r="L6" s="58">
        <v>160</v>
      </c>
    </row>
    <row r="7" spans="1:13" s="53" customFormat="1" x14ac:dyDescent="0.2">
      <c r="A7" s="62" t="s">
        <v>162</v>
      </c>
      <c r="B7" s="58">
        <v>2307.69</v>
      </c>
      <c r="C7" s="95">
        <v>1.0776699999999999</v>
      </c>
      <c r="D7" s="96" t="s">
        <v>209</v>
      </c>
      <c r="E7" s="95">
        <v>1.1684210526000001</v>
      </c>
      <c r="F7" s="58">
        <v>1975.05</v>
      </c>
      <c r="G7" s="58">
        <v>-19.95</v>
      </c>
      <c r="H7" s="95">
        <v>1.0842105262999999</v>
      </c>
      <c r="I7" s="58">
        <v>-21.63</v>
      </c>
      <c r="J7" s="58">
        <v>1981.37</v>
      </c>
      <c r="K7" s="58">
        <v>326.32</v>
      </c>
      <c r="L7" s="58">
        <v>166.32</v>
      </c>
    </row>
    <row r="8" spans="1:13" s="61" customFormat="1" x14ac:dyDescent="0.2">
      <c r="A8" s="62" t="s">
        <v>163</v>
      </c>
      <c r="B8" s="58">
        <v>2647.1907000000001</v>
      </c>
      <c r="C8" s="95">
        <v>1.072074</v>
      </c>
      <c r="D8" s="96" t="s">
        <v>210</v>
      </c>
      <c r="E8" s="95">
        <v>1.2526336535</v>
      </c>
      <c r="F8" s="58">
        <v>2113.3000000000002</v>
      </c>
      <c r="G8" s="58">
        <v>138.25</v>
      </c>
      <c r="H8" s="95">
        <v>1.252636528</v>
      </c>
      <c r="I8" s="58">
        <v>173.17699999999999</v>
      </c>
      <c r="J8" s="58">
        <v>2154.547</v>
      </c>
      <c r="K8" s="58">
        <v>492.64400000000001</v>
      </c>
      <c r="L8" s="58">
        <v>166.32400000000001</v>
      </c>
      <c r="M8" s="53"/>
    </row>
    <row r="9" spans="1:13" s="61" customFormat="1" x14ac:dyDescent="0.2">
      <c r="A9" s="62" t="s">
        <v>164</v>
      </c>
      <c r="B9" s="58">
        <v>2889.1439300000002</v>
      </c>
      <c r="C9" s="95">
        <v>1.02</v>
      </c>
      <c r="D9" s="96" t="s">
        <v>211</v>
      </c>
      <c r="E9" s="95">
        <v>1.2776868915999999</v>
      </c>
      <c r="F9" s="58">
        <v>2261.23</v>
      </c>
      <c r="G9" s="58">
        <v>147.93</v>
      </c>
      <c r="H9" s="95">
        <v>1.2776853917</v>
      </c>
      <c r="I9" s="58">
        <v>189.00800000000001</v>
      </c>
      <c r="J9" s="58">
        <v>2343.5549999999998</v>
      </c>
      <c r="K9" s="58">
        <v>545.58900000000006</v>
      </c>
      <c r="L9" s="58">
        <v>52.945</v>
      </c>
      <c r="M9" s="53"/>
    </row>
    <row r="10" spans="1:13" s="61" customFormat="1" x14ac:dyDescent="0.2">
      <c r="A10" s="62" t="s">
        <v>176</v>
      </c>
      <c r="B10" s="58">
        <v>2392.92</v>
      </c>
      <c r="C10" s="95">
        <v>0.81428400000000001</v>
      </c>
      <c r="D10" s="96" t="s">
        <v>212</v>
      </c>
      <c r="E10" s="95">
        <v>1.0404</v>
      </c>
      <c r="F10" s="58">
        <v>2300</v>
      </c>
      <c r="G10" s="58">
        <v>38.770000000000003</v>
      </c>
      <c r="H10" s="95">
        <v>1.0403920556999999</v>
      </c>
      <c r="I10" s="58">
        <v>40.335999999999999</v>
      </c>
      <c r="J10" s="58">
        <v>2383.8910000000001</v>
      </c>
      <c r="K10" s="58">
        <v>9.0289999999999999</v>
      </c>
      <c r="L10" s="58">
        <v>-536.55999999999995</v>
      </c>
      <c r="M10" s="53"/>
    </row>
    <row r="11" spans="1:13" s="61" customFormat="1" x14ac:dyDescent="0.2">
      <c r="A11" s="62" t="s">
        <v>177</v>
      </c>
      <c r="B11" s="58">
        <v>3005.87</v>
      </c>
      <c r="C11" s="95">
        <v>1.2776890000000001</v>
      </c>
      <c r="D11" s="96" t="s">
        <v>213</v>
      </c>
      <c r="E11" s="95">
        <v>1.3293075007999999</v>
      </c>
      <c r="F11" s="58">
        <v>2261.23</v>
      </c>
      <c r="G11" s="58">
        <v>-38.770000000000003</v>
      </c>
      <c r="H11" s="95">
        <v>1.0403920556999999</v>
      </c>
      <c r="I11" s="58">
        <v>-40.335999999999999</v>
      </c>
      <c r="J11" s="58">
        <v>2343.5549999999998</v>
      </c>
      <c r="K11" s="58">
        <v>662.31500000000005</v>
      </c>
      <c r="L11" s="58">
        <v>653.28599999999994</v>
      </c>
      <c r="M11" s="53"/>
    </row>
    <row r="12" spans="1:13" s="61" customFormat="1" x14ac:dyDescent="0.2">
      <c r="A12" s="69"/>
      <c r="B12" s="70"/>
      <c r="C12" s="71"/>
      <c r="D12" s="74"/>
      <c r="E12" s="74"/>
      <c r="F12" s="70"/>
      <c r="G12" s="58">
        <v>2261.23</v>
      </c>
      <c r="H12" s="95">
        <v>1.0364071766251111</v>
      </c>
      <c r="I12" s="58">
        <v>2343.5549999999998</v>
      </c>
      <c r="J12" s="70"/>
      <c r="K12" s="70"/>
      <c r="L12" s="58">
        <v>662.31500000000005</v>
      </c>
      <c r="M12" s="53"/>
    </row>
    <row r="13" spans="1:13" s="61" customFormat="1" x14ac:dyDescent="0.2">
      <c r="A13" s="56" t="s">
        <v>214</v>
      </c>
      <c r="B13" s="72"/>
      <c r="C13" s="73"/>
      <c r="D13" s="80"/>
      <c r="E13" s="73"/>
      <c r="F13" s="72"/>
      <c r="G13" s="72"/>
      <c r="H13" s="73"/>
      <c r="I13" s="72"/>
      <c r="J13" s="72"/>
      <c r="K13" s="72"/>
      <c r="L13" s="72"/>
      <c r="M13" s="53"/>
    </row>
    <row r="14" spans="1:13" s="61" customFormat="1" x14ac:dyDescent="0.2">
      <c r="A14" s="57" t="s">
        <v>160</v>
      </c>
      <c r="B14" s="58">
        <v>1900</v>
      </c>
      <c r="C14" s="67">
        <v>1</v>
      </c>
      <c r="D14" s="59"/>
      <c r="E14" s="95">
        <v>1</v>
      </c>
      <c r="F14" s="58">
        <v>1900</v>
      </c>
      <c r="G14" s="58">
        <v>1900</v>
      </c>
      <c r="H14" s="95">
        <v>1</v>
      </c>
      <c r="I14" s="58">
        <v>1900</v>
      </c>
      <c r="J14" s="58">
        <v>1900</v>
      </c>
      <c r="K14" s="58">
        <v>0</v>
      </c>
      <c r="L14" s="58">
        <v>0</v>
      </c>
      <c r="M14" s="53"/>
    </row>
    <row r="15" spans="1:13" x14ac:dyDescent="0.2">
      <c r="A15" s="62" t="s">
        <v>161</v>
      </c>
      <c r="B15" s="58">
        <v>2163</v>
      </c>
      <c r="C15" s="67">
        <v>1.084211</v>
      </c>
      <c r="D15" s="97" t="s">
        <v>215</v>
      </c>
      <c r="E15" s="95">
        <v>1.0842105262999999</v>
      </c>
      <c r="F15" s="58">
        <v>1995</v>
      </c>
      <c r="G15" s="58">
        <v>95</v>
      </c>
      <c r="H15" s="95">
        <v>1.0842105262999999</v>
      </c>
      <c r="I15" s="58">
        <v>103</v>
      </c>
      <c r="J15" s="58">
        <v>2003</v>
      </c>
      <c r="K15" s="58">
        <v>160</v>
      </c>
      <c r="L15" s="58">
        <v>160</v>
      </c>
      <c r="M15" s="53"/>
    </row>
    <row r="16" spans="1:13" x14ac:dyDescent="0.2">
      <c r="A16" s="62" t="s">
        <v>162</v>
      </c>
      <c r="B16" s="58">
        <v>2307.69</v>
      </c>
      <c r="C16" s="67">
        <v>1.0776699999999999</v>
      </c>
      <c r="D16" s="97" t="s">
        <v>216</v>
      </c>
      <c r="E16" s="95">
        <v>1.1684210526000001</v>
      </c>
      <c r="F16" s="58">
        <v>1975.05</v>
      </c>
      <c r="G16" s="58">
        <v>-19.95</v>
      </c>
      <c r="H16" s="95">
        <v>1.0842105262999999</v>
      </c>
      <c r="I16" s="58">
        <v>-21.63</v>
      </c>
      <c r="J16" s="58">
        <v>1981.37</v>
      </c>
      <c r="K16" s="58">
        <v>326.32</v>
      </c>
      <c r="L16" s="58">
        <v>166.32</v>
      </c>
      <c r="M16" s="53"/>
    </row>
    <row r="17" spans="1:13" x14ac:dyDescent="0.2">
      <c r="A17" s="62" t="s">
        <v>163</v>
      </c>
      <c r="B17" s="58">
        <v>2647.1907000000001</v>
      </c>
      <c r="C17" s="67">
        <v>1.0720719999999999</v>
      </c>
      <c r="D17" s="97" t="s">
        <v>217</v>
      </c>
      <c r="E17" s="95">
        <v>1.2526312825999999</v>
      </c>
      <c r="F17" s="58">
        <v>2113.3040000000001</v>
      </c>
      <c r="G17" s="58">
        <v>138.25399999999999</v>
      </c>
      <c r="H17" s="95">
        <v>1.2526292187000001</v>
      </c>
      <c r="I17" s="58">
        <v>173.18100000000001</v>
      </c>
      <c r="J17" s="58">
        <v>2154.5509999999999</v>
      </c>
      <c r="K17" s="58">
        <v>492.64</v>
      </c>
      <c r="L17" s="58">
        <v>166.32</v>
      </c>
      <c r="M17" s="53"/>
    </row>
    <row r="18" spans="1:13" x14ac:dyDescent="0.2">
      <c r="A18" s="62" t="s">
        <v>164</v>
      </c>
      <c r="B18" s="58">
        <v>2889.1439300000002</v>
      </c>
      <c r="C18" s="67">
        <v>1.02</v>
      </c>
      <c r="D18" s="97" t="s">
        <v>218</v>
      </c>
      <c r="E18" s="95">
        <v>1.2776840665</v>
      </c>
      <c r="F18" s="58">
        <v>2261.2350000000001</v>
      </c>
      <c r="G18" s="58">
        <v>147.93100000000001</v>
      </c>
      <c r="H18" s="95">
        <v>1.2776835146000001</v>
      </c>
      <c r="I18" s="58">
        <v>189.00899999999999</v>
      </c>
      <c r="J18" s="58">
        <v>2343.56</v>
      </c>
      <c r="K18" s="58">
        <v>545.58399999999995</v>
      </c>
      <c r="L18" s="58">
        <v>52.944000000000003</v>
      </c>
    </row>
    <row r="19" spans="1:13" x14ac:dyDescent="0.2">
      <c r="A19" s="62" t="s">
        <v>176</v>
      </c>
      <c r="B19" s="58">
        <v>2392.92</v>
      </c>
      <c r="C19" s="67">
        <v>1.02</v>
      </c>
      <c r="D19" s="97" t="s">
        <v>219</v>
      </c>
      <c r="E19" s="95">
        <v>1.3032382168000001</v>
      </c>
      <c r="F19" s="58">
        <v>1836.134</v>
      </c>
      <c r="G19" s="58">
        <v>-425.101</v>
      </c>
      <c r="H19" s="95">
        <v>1.1936598597000001</v>
      </c>
      <c r="I19" s="58">
        <v>-507.42599999999999</v>
      </c>
      <c r="J19" s="58">
        <v>1836.134</v>
      </c>
      <c r="K19" s="58">
        <v>556.78599999999994</v>
      </c>
      <c r="L19" s="58">
        <v>11.202</v>
      </c>
    </row>
    <row r="20" spans="1:13" x14ac:dyDescent="0.2">
      <c r="A20" s="62" t="s">
        <v>177</v>
      </c>
      <c r="B20" s="58">
        <v>3005.87</v>
      </c>
      <c r="C20" s="67">
        <v>1.02</v>
      </c>
      <c r="D20" s="97" t="s">
        <v>220</v>
      </c>
      <c r="E20" s="95">
        <v>1.3293030380999999</v>
      </c>
      <c r="F20" s="58">
        <v>2261.2375910000001</v>
      </c>
      <c r="G20" s="58">
        <v>425.10359099999999</v>
      </c>
      <c r="H20" s="95">
        <v>1.3293030380999999</v>
      </c>
      <c r="I20" s="58">
        <v>565.09100000000001</v>
      </c>
      <c r="J20" s="58">
        <v>2401.2249999999999</v>
      </c>
      <c r="K20" s="58">
        <v>604.64499999999998</v>
      </c>
      <c r="L20" s="58">
        <v>47.859000000000002</v>
      </c>
    </row>
    <row r="21" spans="1:13" x14ac:dyDescent="0.2">
      <c r="A21" s="69"/>
      <c r="B21" s="70"/>
      <c r="C21" s="71"/>
      <c r="D21" s="74"/>
      <c r="E21" s="74"/>
      <c r="F21" s="70"/>
      <c r="G21" s="58">
        <v>2261.2375910000001</v>
      </c>
      <c r="H21" s="95">
        <v>1.0619074304960994</v>
      </c>
      <c r="I21" s="58">
        <v>2401.2249999999999</v>
      </c>
      <c r="J21" s="70"/>
      <c r="K21" s="70"/>
      <c r="L21" s="58">
        <v>604.64499999999998</v>
      </c>
    </row>
    <row r="22" spans="1:13" x14ac:dyDescent="0.2">
      <c r="A22" s="56" t="s">
        <v>221</v>
      </c>
      <c r="B22" s="68"/>
      <c r="C22" s="73"/>
      <c r="D22" s="68"/>
      <c r="E22" s="73"/>
      <c r="F22" s="68"/>
      <c r="G22" s="68"/>
      <c r="H22" s="73"/>
      <c r="I22" s="68"/>
      <c r="J22" s="68"/>
      <c r="K22" s="68"/>
      <c r="L22" s="68"/>
    </row>
    <row r="23" spans="1:13" x14ac:dyDescent="0.2">
      <c r="A23" s="57" t="s">
        <v>160</v>
      </c>
      <c r="B23" s="58">
        <f>B5-B14</f>
        <v>0</v>
      </c>
      <c r="C23" s="95">
        <f t="shared" ref="C23:L23" si="0">C5-C14</f>
        <v>0</v>
      </c>
      <c r="D23" s="58"/>
      <c r="E23" s="95">
        <f t="shared" si="0"/>
        <v>0</v>
      </c>
      <c r="F23" s="58">
        <f t="shared" si="0"/>
        <v>0</v>
      </c>
      <c r="G23" s="58">
        <f t="shared" si="0"/>
        <v>0</v>
      </c>
      <c r="H23" s="95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</row>
    <row r="24" spans="1:13" x14ac:dyDescent="0.2">
      <c r="A24" s="62" t="s">
        <v>161</v>
      </c>
      <c r="B24" s="58">
        <f t="shared" ref="B24:L30" si="1">B6-B15</f>
        <v>0</v>
      </c>
      <c r="C24" s="95">
        <f t="shared" si="1"/>
        <v>0</v>
      </c>
      <c r="D24" s="58"/>
      <c r="E24" s="95">
        <f t="shared" si="1"/>
        <v>0</v>
      </c>
      <c r="F24" s="58">
        <f t="shared" si="1"/>
        <v>0</v>
      </c>
      <c r="G24" s="58">
        <f t="shared" si="1"/>
        <v>0</v>
      </c>
      <c r="H24" s="95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</row>
    <row r="25" spans="1:13" x14ac:dyDescent="0.2">
      <c r="A25" s="62" t="s">
        <v>162</v>
      </c>
      <c r="B25" s="58">
        <f t="shared" si="1"/>
        <v>0</v>
      </c>
      <c r="C25" s="95">
        <f t="shared" si="1"/>
        <v>0</v>
      </c>
      <c r="D25" s="58"/>
      <c r="E25" s="95">
        <f t="shared" si="1"/>
        <v>0</v>
      </c>
      <c r="F25" s="58">
        <f t="shared" si="1"/>
        <v>0</v>
      </c>
      <c r="G25" s="58">
        <f t="shared" si="1"/>
        <v>0</v>
      </c>
      <c r="H25" s="95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8">
        <f t="shared" si="1"/>
        <v>0</v>
      </c>
    </row>
    <row r="26" spans="1:13" x14ac:dyDescent="0.2">
      <c r="A26" s="62" t="s">
        <v>163</v>
      </c>
      <c r="B26" s="58">
        <f t="shared" si="1"/>
        <v>0</v>
      </c>
      <c r="C26" s="95">
        <f t="shared" si="1"/>
        <v>2.0000000000575113E-6</v>
      </c>
      <c r="D26" s="58"/>
      <c r="E26" s="95">
        <f t="shared" si="1"/>
        <v>2.3709000001037595E-6</v>
      </c>
      <c r="F26" s="58">
        <f t="shared" si="1"/>
        <v>-3.9999999999054126E-3</v>
      </c>
      <c r="G26" s="58">
        <f t="shared" si="1"/>
        <v>-3.9999999999906777E-3</v>
      </c>
      <c r="H26" s="95">
        <f t="shared" si="1"/>
        <v>7.3092999999246899E-6</v>
      </c>
      <c r="I26" s="58">
        <f t="shared" si="1"/>
        <v>-4.0000000000190994E-3</v>
      </c>
      <c r="J26" s="58">
        <f t="shared" si="1"/>
        <v>-3.9999999999054126E-3</v>
      </c>
      <c r="K26" s="58">
        <f t="shared" si="1"/>
        <v>4.0000000000190994E-3</v>
      </c>
      <c r="L26" s="58">
        <f t="shared" si="1"/>
        <v>4.0000000000190994E-3</v>
      </c>
    </row>
    <row r="27" spans="1:13" x14ac:dyDescent="0.2">
      <c r="A27" s="62" t="s">
        <v>164</v>
      </c>
      <c r="B27" s="58">
        <f t="shared" si="1"/>
        <v>0</v>
      </c>
      <c r="C27" s="95">
        <f t="shared" si="1"/>
        <v>0</v>
      </c>
      <c r="D27" s="58"/>
      <c r="E27" s="95">
        <f t="shared" si="1"/>
        <v>2.8250999999368531E-6</v>
      </c>
      <c r="F27" s="58">
        <f t="shared" si="1"/>
        <v>-5.0000000001091394E-3</v>
      </c>
      <c r="G27" s="58">
        <f t="shared" si="1"/>
        <v>-1.0000000000047748E-3</v>
      </c>
      <c r="H27" s="95">
        <f t="shared" si="1"/>
        <v>1.877099999880727E-6</v>
      </c>
      <c r="I27" s="58">
        <f t="shared" si="1"/>
        <v>-9.9999999997635314E-4</v>
      </c>
      <c r="J27" s="58">
        <f t="shared" si="1"/>
        <v>-5.0000000001091394E-3</v>
      </c>
      <c r="K27" s="58">
        <f t="shared" si="1"/>
        <v>5.0000000001091394E-3</v>
      </c>
      <c r="L27" s="58">
        <f t="shared" si="1"/>
        <v>9.9999999999766942E-4</v>
      </c>
    </row>
    <row r="28" spans="1:13" x14ac:dyDescent="0.2">
      <c r="A28" s="62" t="s">
        <v>176</v>
      </c>
      <c r="B28" s="58">
        <f t="shared" si="1"/>
        <v>0</v>
      </c>
      <c r="C28" s="95">
        <f t="shared" si="1"/>
        <v>-0.20571600000000001</v>
      </c>
      <c r="D28" s="58"/>
      <c r="E28" s="95">
        <f t="shared" si="1"/>
        <v>-0.26283821680000008</v>
      </c>
      <c r="F28" s="58">
        <f t="shared" si="1"/>
        <v>463.86599999999999</v>
      </c>
      <c r="G28" s="58">
        <f t="shared" si="1"/>
        <v>463.87099999999998</v>
      </c>
      <c r="H28" s="95">
        <f t="shared" si="1"/>
        <v>-0.15326780400000017</v>
      </c>
      <c r="I28" s="58">
        <f t="shared" si="1"/>
        <v>547.76199999999994</v>
      </c>
      <c r="J28" s="58">
        <f t="shared" si="1"/>
        <v>547.75700000000006</v>
      </c>
      <c r="K28" s="58">
        <f t="shared" si="1"/>
        <v>-547.75699999999995</v>
      </c>
      <c r="L28" s="58">
        <f t="shared" si="1"/>
        <v>-547.76199999999994</v>
      </c>
    </row>
    <row r="29" spans="1:13" x14ac:dyDescent="0.2">
      <c r="A29" s="62" t="s">
        <v>177</v>
      </c>
      <c r="B29" s="58">
        <f t="shared" si="1"/>
        <v>0</v>
      </c>
      <c r="C29" s="95">
        <f t="shared" si="1"/>
        <v>0.25768900000000006</v>
      </c>
      <c r="D29" s="58"/>
      <c r="E29" s="95">
        <f t="shared" si="1"/>
        <v>4.4626999999852757E-6</v>
      </c>
      <c r="F29" s="58">
        <f t="shared" si="1"/>
        <v>-7.591000000047643E-3</v>
      </c>
      <c r="G29" s="58">
        <f t="shared" si="1"/>
        <v>-463.87359099999998</v>
      </c>
      <c r="H29" s="95">
        <f t="shared" si="1"/>
        <v>-0.28891098240000002</v>
      </c>
      <c r="I29" s="58">
        <f t="shared" si="1"/>
        <v>-605.42700000000002</v>
      </c>
      <c r="J29" s="58">
        <f t="shared" si="1"/>
        <v>-57.670000000000073</v>
      </c>
      <c r="K29" s="58">
        <f t="shared" si="1"/>
        <v>57.670000000000073</v>
      </c>
      <c r="L29" s="58">
        <f t="shared" si="1"/>
        <v>605.42699999999991</v>
      </c>
    </row>
    <row r="30" spans="1:13" x14ac:dyDescent="0.2">
      <c r="A30" s="69"/>
      <c r="B30" s="70"/>
      <c r="C30" s="71"/>
      <c r="D30" s="74"/>
      <c r="E30" s="71"/>
      <c r="F30" s="70"/>
      <c r="G30" s="58">
        <f t="shared" si="1"/>
        <v>-7.591000000047643E-3</v>
      </c>
      <c r="H30" s="95">
        <f t="shared" si="1"/>
        <v>-2.550025387098831E-2</v>
      </c>
      <c r="I30" s="58">
        <f t="shared" si="1"/>
        <v>-57.670000000000073</v>
      </c>
      <c r="J30" s="70"/>
      <c r="K30" s="70"/>
      <c r="L30" s="58">
        <f t="shared" si="1"/>
        <v>57.670000000000073</v>
      </c>
    </row>
    <row r="33" spans="1:14" x14ac:dyDescent="0.2">
      <c r="A33" s="51" t="s">
        <v>206</v>
      </c>
    </row>
    <row r="35" spans="1:14" x14ac:dyDescent="0.2">
      <c r="A35" s="48" t="s">
        <v>228</v>
      </c>
      <c r="B35" s="49"/>
      <c r="C35" s="50"/>
      <c r="D35" s="50"/>
      <c r="E35" s="50"/>
      <c r="F35" s="49"/>
      <c r="G35" s="49"/>
      <c r="H35" s="50"/>
      <c r="I35" s="49"/>
      <c r="J35" s="49"/>
      <c r="K35" s="49"/>
      <c r="L35" s="49"/>
      <c r="M35" s="49"/>
      <c r="N35" s="49"/>
    </row>
    <row r="36" spans="1:14" x14ac:dyDescent="0.2">
      <c r="A36" s="51" t="s">
        <v>118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x14ac:dyDescent="0.2">
      <c r="A37" s="51" t="s">
        <v>119</v>
      </c>
      <c r="B37" s="49" t="s">
        <v>223</v>
      </c>
      <c r="C37" s="51"/>
      <c r="D37" s="51"/>
      <c r="E37" s="51"/>
      <c r="F37" s="52"/>
      <c r="G37" s="51"/>
      <c r="H37" s="51"/>
      <c r="I37" s="51"/>
      <c r="J37" s="51"/>
      <c r="K37" s="51"/>
      <c r="L37" s="51"/>
      <c r="M37" s="51"/>
      <c r="N37" s="51"/>
    </row>
    <row r="38" spans="1:14" x14ac:dyDescent="0.2">
      <c r="A38" s="53" t="s">
        <v>121</v>
      </c>
      <c r="B38" s="53"/>
      <c r="C38" s="54" t="s">
        <v>122</v>
      </c>
      <c r="D38" s="54"/>
      <c r="E38" s="54" t="s">
        <v>123</v>
      </c>
      <c r="F38" s="55" t="s">
        <v>124</v>
      </c>
      <c r="G38" s="55" t="s">
        <v>125</v>
      </c>
      <c r="H38" s="54" t="s">
        <v>123</v>
      </c>
      <c r="I38" s="55" t="s">
        <v>121</v>
      </c>
      <c r="J38" s="55" t="s">
        <v>126</v>
      </c>
      <c r="K38" s="55" t="s">
        <v>121</v>
      </c>
      <c r="L38" s="55" t="s">
        <v>121</v>
      </c>
      <c r="M38" s="55" t="s">
        <v>121</v>
      </c>
      <c r="N38" s="55" t="s">
        <v>127</v>
      </c>
    </row>
    <row r="39" spans="1:14" x14ac:dyDescent="0.2">
      <c r="A39" s="53" t="s">
        <v>121</v>
      </c>
      <c r="B39" s="55" t="s">
        <v>128</v>
      </c>
      <c r="C39" s="54" t="s">
        <v>129</v>
      </c>
      <c r="D39" s="54"/>
      <c r="E39" s="54" t="s">
        <v>129</v>
      </c>
      <c r="F39" s="55" t="s">
        <v>130</v>
      </c>
      <c r="G39" s="55" t="s">
        <v>130</v>
      </c>
      <c r="H39" s="54" t="s">
        <v>131</v>
      </c>
      <c r="I39" s="55" t="s">
        <v>132</v>
      </c>
      <c r="J39" s="55" t="s">
        <v>133</v>
      </c>
      <c r="K39" s="55" t="s">
        <v>134</v>
      </c>
      <c r="L39" s="55" t="s">
        <v>134</v>
      </c>
      <c r="M39" s="55" t="s">
        <v>135</v>
      </c>
      <c r="N39" s="55" t="s">
        <v>136</v>
      </c>
    </row>
    <row r="40" spans="1:14" x14ac:dyDescent="0.2">
      <c r="A40" s="53" t="s">
        <v>137</v>
      </c>
      <c r="B40" s="55" t="s">
        <v>138</v>
      </c>
      <c r="C40" s="54" t="s">
        <v>139</v>
      </c>
      <c r="D40" s="54"/>
      <c r="E40" s="54" t="s">
        <v>140</v>
      </c>
      <c r="F40" s="55" t="s">
        <v>141</v>
      </c>
      <c r="G40" s="55" t="s">
        <v>141</v>
      </c>
      <c r="H40" s="54" t="s">
        <v>139</v>
      </c>
      <c r="I40" s="55" t="s">
        <v>142</v>
      </c>
      <c r="J40" s="55" t="s">
        <v>124</v>
      </c>
      <c r="K40" s="55" t="s">
        <v>143</v>
      </c>
      <c r="L40" s="55" t="s">
        <v>144</v>
      </c>
      <c r="M40" s="55" t="s">
        <v>130</v>
      </c>
      <c r="N40" s="55" t="s">
        <v>145</v>
      </c>
    </row>
    <row r="41" spans="1:14" x14ac:dyDescent="0.2">
      <c r="A41" s="57" t="s">
        <v>160</v>
      </c>
      <c r="B41" s="58">
        <v>1900</v>
      </c>
      <c r="C41" s="59">
        <v>1</v>
      </c>
      <c r="D41" s="59"/>
      <c r="E41" s="59">
        <v>1</v>
      </c>
      <c r="F41" s="58">
        <v>1900</v>
      </c>
      <c r="G41" s="58">
        <v>1900</v>
      </c>
      <c r="H41" s="59">
        <v>1</v>
      </c>
      <c r="I41" s="58">
        <v>1900</v>
      </c>
      <c r="J41" s="58">
        <v>1900</v>
      </c>
      <c r="K41" s="58">
        <v>0</v>
      </c>
      <c r="L41" s="58">
        <v>0</v>
      </c>
      <c r="M41" s="58">
        <v>1900</v>
      </c>
      <c r="N41" s="60">
        <v>1900</v>
      </c>
    </row>
    <row r="42" spans="1:14" x14ac:dyDescent="0.2">
      <c r="A42" s="62" t="s">
        <v>161</v>
      </c>
      <c r="B42" s="63">
        <v>2163</v>
      </c>
      <c r="C42" s="64">
        <v>1.084211</v>
      </c>
      <c r="D42" s="64"/>
      <c r="E42" s="64">
        <v>1.0842105262999999</v>
      </c>
      <c r="F42" s="63">
        <v>1995</v>
      </c>
      <c r="G42" s="63">
        <v>95</v>
      </c>
      <c r="H42" s="64">
        <v>1.0842105262999999</v>
      </c>
      <c r="I42" s="63">
        <v>103</v>
      </c>
      <c r="J42" s="63">
        <v>2003</v>
      </c>
      <c r="K42" s="63">
        <v>160</v>
      </c>
      <c r="L42" s="63">
        <v>160</v>
      </c>
      <c r="M42" s="63">
        <v>75.05</v>
      </c>
      <c r="N42" s="65">
        <v>81.37</v>
      </c>
    </row>
    <row r="43" spans="1:14" x14ac:dyDescent="0.2">
      <c r="A43" s="62" t="s">
        <v>162</v>
      </c>
      <c r="B43" s="63">
        <v>2307.69</v>
      </c>
      <c r="C43" s="64">
        <v>1.0776699999999999</v>
      </c>
      <c r="D43" s="64"/>
      <c r="E43" s="64">
        <v>1.1684210526000001</v>
      </c>
      <c r="F43" s="63">
        <v>1975.05</v>
      </c>
      <c r="G43" s="63">
        <v>-19.95</v>
      </c>
      <c r="H43" s="64">
        <v>1.0842105262999999</v>
      </c>
      <c r="I43" s="63">
        <v>-21.63</v>
      </c>
      <c r="J43" s="63">
        <v>1981.37</v>
      </c>
      <c r="K43" s="63">
        <v>326.32</v>
      </c>
      <c r="L43" s="63">
        <v>166.32</v>
      </c>
      <c r="M43" s="63">
        <v>0</v>
      </c>
      <c r="N43" s="65">
        <v>0</v>
      </c>
    </row>
    <row r="44" spans="1:14" x14ac:dyDescent="0.2">
      <c r="A44" s="62" t="s">
        <v>163</v>
      </c>
      <c r="B44" s="63">
        <v>2647.1907000000001</v>
      </c>
      <c r="C44" s="64">
        <v>1.072074</v>
      </c>
      <c r="D44" s="64"/>
      <c r="E44" s="64">
        <v>1.2526336535</v>
      </c>
      <c r="F44" s="63">
        <v>2113.3000000000002</v>
      </c>
      <c r="G44" s="63">
        <v>138.25</v>
      </c>
      <c r="H44" s="64">
        <v>1.252636528</v>
      </c>
      <c r="I44" s="63">
        <v>173.17699999999999</v>
      </c>
      <c r="J44" s="63">
        <v>2154.547</v>
      </c>
      <c r="K44" s="63">
        <v>492.64400000000001</v>
      </c>
      <c r="L44" s="63">
        <v>166.32400000000001</v>
      </c>
      <c r="M44" s="63">
        <v>138.25</v>
      </c>
      <c r="N44" s="65">
        <v>173.17699999999999</v>
      </c>
    </row>
    <row r="45" spans="1:14" x14ac:dyDescent="0.2">
      <c r="A45" s="62" t="s">
        <v>164</v>
      </c>
      <c r="B45" s="63">
        <v>2889.1439300000002</v>
      </c>
      <c r="C45" s="64">
        <v>1.02</v>
      </c>
      <c r="D45" s="64"/>
      <c r="E45" s="64">
        <v>1.2776868915999999</v>
      </c>
      <c r="F45" s="63">
        <v>2261.23</v>
      </c>
      <c r="G45" s="63">
        <v>147.93</v>
      </c>
      <c r="H45" s="64">
        <v>1.2776853917</v>
      </c>
      <c r="I45" s="63">
        <v>189.00800000000001</v>
      </c>
      <c r="J45" s="63">
        <v>2343.5549999999998</v>
      </c>
      <c r="K45" s="63">
        <v>545.58900000000006</v>
      </c>
      <c r="L45" s="63">
        <v>52.945</v>
      </c>
      <c r="M45" s="63">
        <v>147.93</v>
      </c>
      <c r="N45" s="65">
        <v>189.00800000000001</v>
      </c>
    </row>
    <row r="46" spans="1:14" x14ac:dyDescent="0.2">
      <c r="A46" s="62" t="s">
        <v>176</v>
      </c>
      <c r="B46" s="63">
        <v>2392.92</v>
      </c>
      <c r="C46" s="64">
        <v>0.81428400000000001</v>
      </c>
      <c r="D46" s="64"/>
      <c r="E46" s="64">
        <v>1.0404</v>
      </c>
      <c r="F46" s="63">
        <v>2300</v>
      </c>
      <c r="G46" s="63">
        <v>38.770000000000003</v>
      </c>
      <c r="H46" s="64">
        <v>1.0403920556999999</v>
      </c>
      <c r="I46" s="63">
        <v>40.335999999999999</v>
      </c>
      <c r="J46" s="63">
        <v>2383.8910000000001</v>
      </c>
      <c r="K46" s="63">
        <v>9.0289999999999999</v>
      </c>
      <c r="L46" s="63">
        <v>-536.55999999999995</v>
      </c>
      <c r="M46" s="63">
        <v>0</v>
      </c>
      <c r="N46" s="65">
        <v>0</v>
      </c>
    </row>
    <row r="47" spans="1:14" x14ac:dyDescent="0.2">
      <c r="A47" s="62" t="s">
        <v>177</v>
      </c>
      <c r="B47" s="63">
        <v>3005.87</v>
      </c>
      <c r="C47" s="64">
        <v>1.2776890000000001</v>
      </c>
      <c r="D47" s="64"/>
      <c r="E47" s="64">
        <v>1.3293075007999999</v>
      </c>
      <c r="F47" s="63">
        <v>2261.23</v>
      </c>
      <c r="G47" s="63">
        <v>-38.770000000000003</v>
      </c>
      <c r="H47" s="64">
        <v>1.0403920556999999</v>
      </c>
      <c r="I47" s="63">
        <v>-40.335999999999999</v>
      </c>
      <c r="J47" s="63">
        <v>2343.5549999999998</v>
      </c>
      <c r="K47" s="63">
        <v>662.31500000000005</v>
      </c>
      <c r="L47" s="63">
        <v>653.28599999999994</v>
      </c>
      <c r="M47" s="63">
        <v>0</v>
      </c>
      <c r="N47" s="65">
        <v>0</v>
      </c>
    </row>
    <row r="48" spans="1:14" x14ac:dyDescent="0.2">
      <c r="A48" s="69"/>
      <c r="B48" s="70"/>
      <c r="C48" s="74"/>
      <c r="D48" s="74"/>
      <c r="E48" s="74"/>
      <c r="F48" s="70"/>
      <c r="G48" s="70">
        <v>2261.23</v>
      </c>
      <c r="H48" s="74">
        <v>1.0364071766251111</v>
      </c>
      <c r="I48" s="70">
        <v>2343.5549999999998</v>
      </c>
      <c r="J48" s="70"/>
      <c r="K48" s="70"/>
      <c r="L48" s="70">
        <v>662.31500000000005</v>
      </c>
      <c r="M48" s="70">
        <v>2261.23</v>
      </c>
      <c r="N48" s="81">
        <v>2343.5549999999998</v>
      </c>
    </row>
    <row r="50" spans="1:14" x14ac:dyDescent="0.2">
      <c r="A50" s="51" t="s">
        <v>228</v>
      </c>
      <c r="B50" s="49"/>
      <c r="C50" s="50"/>
      <c r="D50" s="50"/>
      <c r="E50" s="50"/>
      <c r="F50" s="49"/>
      <c r="G50" s="49"/>
      <c r="H50" s="50"/>
      <c r="I50" s="49"/>
      <c r="J50" s="49"/>
      <c r="K50" s="49"/>
      <c r="L50" s="49"/>
      <c r="M50" s="49"/>
      <c r="N50" s="49"/>
    </row>
    <row r="51" spans="1:14" x14ac:dyDescent="0.2">
      <c r="A51" s="51" t="s">
        <v>118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1" t="s">
        <v>181</v>
      </c>
      <c r="B52" s="49" t="s">
        <v>224</v>
      </c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53" t="s">
        <v>121</v>
      </c>
      <c r="B53" s="53"/>
      <c r="C53" s="54" t="s">
        <v>122</v>
      </c>
      <c r="D53" s="54"/>
      <c r="E53" s="54" t="s">
        <v>123</v>
      </c>
      <c r="F53" s="55" t="s">
        <v>124</v>
      </c>
      <c r="G53" s="55" t="s">
        <v>125</v>
      </c>
      <c r="H53" s="54" t="s">
        <v>123</v>
      </c>
      <c r="I53" s="55" t="s">
        <v>121</v>
      </c>
      <c r="J53" s="55" t="s">
        <v>126</v>
      </c>
      <c r="K53" s="55" t="s">
        <v>121</v>
      </c>
      <c r="L53" s="55" t="s">
        <v>121</v>
      </c>
      <c r="M53" s="55" t="s">
        <v>121</v>
      </c>
      <c r="N53" s="55" t="s">
        <v>127</v>
      </c>
    </row>
    <row r="54" spans="1:14" x14ac:dyDescent="0.2">
      <c r="A54" s="53" t="s">
        <v>121</v>
      </c>
      <c r="B54" s="55" t="s">
        <v>128</v>
      </c>
      <c r="C54" s="54" t="s">
        <v>129</v>
      </c>
      <c r="D54" s="54"/>
      <c r="E54" s="54" t="s">
        <v>129</v>
      </c>
      <c r="F54" s="55" t="s">
        <v>130</v>
      </c>
      <c r="G54" s="55" t="s">
        <v>130</v>
      </c>
      <c r="H54" s="54" t="s">
        <v>131</v>
      </c>
      <c r="I54" s="55" t="s">
        <v>132</v>
      </c>
      <c r="J54" s="55" t="s">
        <v>133</v>
      </c>
      <c r="K54" s="55" t="s">
        <v>134</v>
      </c>
      <c r="L54" s="55" t="s">
        <v>134</v>
      </c>
      <c r="M54" s="55" t="s">
        <v>135</v>
      </c>
      <c r="N54" s="55" t="s">
        <v>136</v>
      </c>
    </row>
    <row r="55" spans="1:14" x14ac:dyDescent="0.2">
      <c r="A55" s="53" t="s">
        <v>137</v>
      </c>
      <c r="B55" s="55" t="s">
        <v>138</v>
      </c>
      <c r="C55" s="54" t="s">
        <v>139</v>
      </c>
      <c r="D55" s="54"/>
      <c r="E55" s="54" t="s">
        <v>140</v>
      </c>
      <c r="F55" s="55" t="s">
        <v>141</v>
      </c>
      <c r="G55" s="55" t="s">
        <v>141</v>
      </c>
      <c r="H55" s="54" t="s">
        <v>139</v>
      </c>
      <c r="I55" s="55" t="s">
        <v>142</v>
      </c>
      <c r="J55" s="55" t="s">
        <v>124</v>
      </c>
      <c r="K55" s="55" t="s">
        <v>143</v>
      </c>
      <c r="L55" s="55" t="s">
        <v>144</v>
      </c>
      <c r="M55" s="55" t="s">
        <v>130</v>
      </c>
      <c r="N55" s="55" t="s">
        <v>145</v>
      </c>
    </row>
    <row r="56" spans="1:14" x14ac:dyDescent="0.2">
      <c r="A56" s="57" t="s">
        <v>160</v>
      </c>
      <c r="B56" s="58">
        <v>1900</v>
      </c>
      <c r="C56" s="59">
        <v>1</v>
      </c>
      <c r="D56" s="59"/>
      <c r="E56" s="59">
        <v>1</v>
      </c>
      <c r="F56" s="58">
        <v>1900</v>
      </c>
      <c r="G56" s="58">
        <v>1900</v>
      </c>
      <c r="H56" s="59">
        <v>1</v>
      </c>
      <c r="I56" s="58">
        <v>1900</v>
      </c>
      <c r="J56" s="58">
        <v>1900</v>
      </c>
      <c r="K56" s="58">
        <v>0</v>
      </c>
      <c r="L56" s="58">
        <v>0</v>
      </c>
      <c r="M56" s="58">
        <v>1836.134</v>
      </c>
      <c r="N56" s="60">
        <v>1836.134</v>
      </c>
    </row>
    <row r="57" spans="1:14" x14ac:dyDescent="0.2">
      <c r="A57" s="62" t="s">
        <v>161</v>
      </c>
      <c r="B57" s="63">
        <v>2163</v>
      </c>
      <c r="C57" s="64">
        <v>1.084211</v>
      </c>
      <c r="D57" s="64"/>
      <c r="E57" s="64">
        <v>1.0842105262999999</v>
      </c>
      <c r="F57" s="63">
        <v>1995</v>
      </c>
      <c r="G57" s="63">
        <v>95</v>
      </c>
      <c r="H57" s="64">
        <v>1.0842105262999999</v>
      </c>
      <c r="I57" s="63">
        <v>103</v>
      </c>
      <c r="J57" s="63">
        <v>2003</v>
      </c>
      <c r="K57" s="63">
        <v>160</v>
      </c>
      <c r="L57" s="63">
        <v>160</v>
      </c>
      <c r="M57" s="63">
        <v>0</v>
      </c>
      <c r="N57" s="65">
        <v>0</v>
      </c>
    </row>
    <row r="58" spans="1:14" x14ac:dyDescent="0.2">
      <c r="A58" s="62" t="s">
        <v>162</v>
      </c>
      <c r="B58" s="63">
        <v>2307.69</v>
      </c>
      <c r="C58" s="64">
        <v>1.0776699999999999</v>
      </c>
      <c r="D58" s="64"/>
      <c r="E58" s="64">
        <v>1.1684210526000001</v>
      </c>
      <c r="F58" s="63">
        <v>1975.05</v>
      </c>
      <c r="G58" s="63">
        <v>-19.95</v>
      </c>
      <c r="H58" s="64">
        <v>1.0842105262999999</v>
      </c>
      <c r="I58" s="63">
        <v>-21.63</v>
      </c>
      <c r="J58" s="63">
        <v>1981.37</v>
      </c>
      <c r="K58" s="63">
        <v>326.32</v>
      </c>
      <c r="L58" s="63">
        <v>166.32</v>
      </c>
      <c r="M58" s="63">
        <v>0</v>
      </c>
      <c r="N58" s="65">
        <v>0</v>
      </c>
    </row>
    <row r="59" spans="1:14" x14ac:dyDescent="0.2">
      <c r="A59" s="62" t="s">
        <v>163</v>
      </c>
      <c r="B59" s="63">
        <v>2647.1907000000001</v>
      </c>
      <c r="C59" s="64">
        <v>1.0720719999999999</v>
      </c>
      <c r="D59" s="64"/>
      <c r="E59" s="64">
        <v>1.2526312825999999</v>
      </c>
      <c r="F59" s="63">
        <v>2113.3040000000001</v>
      </c>
      <c r="G59" s="63">
        <v>138.25399999999999</v>
      </c>
      <c r="H59" s="64">
        <v>1.2526292187000001</v>
      </c>
      <c r="I59" s="63">
        <v>173.18100000000001</v>
      </c>
      <c r="J59" s="63">
        <v>2154.5509999999999</v>
      </c>
      <c r="K59" s="63">
        <v>492.64</v>
      </c>
      <c r="L59" s="63">
        <v>166.32</v>
      </c>
      <c r="M59" s="63">
        <v>0</v>
      </c>
      <c r="N59" s="65">
        <v>0</v>
      </c>
    </row>
    <row r="60" spans="1:14" x14ac:dyDescent="0.2">
      <c r="A60" s="62" t="s">
        <v>164</v>
      </c>
      <c r="B60" s="63">
        <v>2889.1439300000002</v>
      </c>
      <c r="C60" s="64">
        <v>1.02</v>
      </c>
      <c r="D60" s="64"/>
      <c r="E60" s="64">
        <v>1.2776840665</v>
      </c>
      <c r="F60" s="63">
        <v>2261.2350000000001</v>
      </c>
      <c r="G60" s="63">
        <v>147.93100000000001</v>
      </c>
      <c r="H60" s="64">
        <v>1.2776835146000001</v>
      </c>
      <c r="I60" s="63">
        <v>189.00899999999999</v>
      </c>
      <c r="J60" s="63">
        <v>2343.56</v>
      </c>
      <c r="K60" s="63">
        <v>545.58399999999995</v>
      </c>
      <c r="L60" s="63">
        <v>52.944000000000003</v>
      </c>
      <c r="M60" s="63">
        <v>0</v>
      </c>
      <c r="N60" s="65">
        <v>0</v>
      </c>
    </row>
    <row r="61" spans="1:14" x14ac:dyDescent="0.2">
      <c r="A61" s="62" t="s">
        <v>176</v>
      </c>
      <c r="B61" s="63">
        <v>2392.92</v>
      </c>
      <c r="C61" s="64">
        <v>1.02</v>
      </c>
      <c r="D61" s="64"/>
      <c r="E61" s="64">
        <v>1.3032382168000001</v>
      </c>
      <c r="F61" s="63">
        <v>1836.134</v>
      </c>
      <c r="G61" s="63">
        <v>-425.101</v>
      </c>
      <c r="H61" s="64">
        <v>1.1936598597000001</v>
      </c>
      <c r="I61" s="63">
        <v>-507.42599999999999</v>
      </c>
      <c r="J61" s="63">
        <v>1836.134</v>
      </c>
      <c r="K61" s="63">
        <v>556.78599999999994</v>
      </c>
      <c r="L61" s="63">
        <v>11.202</v>
      </c>
      <c r="M61" s="63">
        <v>0</v>
      </c>
      <c r="N61" s="65">
        <v>0</v>
      </c>
    </row>
    <row r="62" spans="1:14" x14ac:dyDescent="0.2">
      <c r="A62" s="62" t="s">
        <v>177</v>
      </c>
      <c r="B62" s="63">
        <v>3005.87</v>
      </c>
      <c r="C62" s="64">
        <v>1.02</v>
      </c>
      <c r="D62" s="64"/>
      <c r="E62" s="64">
        <v>1.3293030380999999</v>
      </c>
      <c r="F62" s="63">
        <v>2261.2375910000001</v>
      </c>
      <c r="G62" s="63">
        <v>425.10359099999999</v>
      </c>
      <c r="H62" s="64">
        <v>1.3293030380999999</v>
      </c>
      <c r="I62" s="63">
        <v>565.09100000000001</v>
      </c>
      <c r="J62" s="63">
        <v>2401.2249999999999</v>
      </c>
      <c r="K62" s="63">
        <v>604.64499999999998</v>
      </c>
      <c r="L62" s="63">
        <v>47.859000000000002</v>
      </c>
      <c r="M62" s="63">
        <v>425.10399999999998</v>
      </c>
      <c r="N62" s="65">
        <v>565.09100000000001</v>
      </c>
    </row>
    <row r="63" spans="1:14" x14ac:dyDescent="0.2">
      <c r="A63" s="69"/>
      <c r="B63" s="70"/>
      <c r="C63" s="74"/>
      <c r="D63" s="74"/>
      <c r="E63" s="74"/>
      <c r="F63" s="70"/>
      <c r="G63" s="70">
        <v>2261.2375910000001</v>
      </c>
      <c r="H63" s="74">
        <v>1.0619074304960994</v>
      </c>
      <c r="I63" s="70">
        <v>2401.2249999999999</v>
      </c>
      <c r="J63" s="70"/>
      <c r="K63" s="70"/>
      <c r="L63" s="70">
        <v>604.64499999999998</v>
      </c>
      <c r="M63" s="70">
        <v>2261.2379999999998</v>
      </c>
      <c r="N63" s="81">
        <v>2401.2249999999999</v>
      </c>
    </row>
  </sheetData>
  <printOptions horizontalCentered="1"/>
  <pageMargins left="0.4" right="0.25" top="1" bottom="1" header="0.5" footer="0.5"/>
  <pageSetup scale="56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-0.249977111117893"/>
    <pageSetUpPr fitToPage="1"/>
  </sheetPr>
  <dimension ref="A1:W51"/>
  <sheetViews>
    <sheetView zoomScale="85" zoomScaleNormal="85" workbookViewId="0">
      <pane ySplit="9" topLeftCell="A10" activePane="bottomLeft" state="frozen"/>
      <selection sqref="A1:N1"/>
      <selection pane="bottomLeft" activeCell="S69" sqref="S69"/>
    </sheetView>
  </sheetViews>
  <sheetFormatPr defaultColWidth="8.85546875" defaultRowHeight="12.75" x14ac:dyDescent="0.2"/>
  <cols>
    <col min="1" max="1" width="3.5703125" style="98" customWidth="1"/>
    <col min="2" max="2" width="2.85546875" style="68" customWidth="1"/>
    <col min="3" max="3" width="9.140625" style="68" customWidth="1"/>
    <col min="4" max="4" width="11.7109375" style="68" customWidth="1"/>
    <col min="5" max="6" width="10.28515625" style="68" customWidth="1"/>
    <col min="7" max="8" width="11" style="68" customWidth="1"/>
    <col min="9" max="9" width="11" style="100" customWidth="1"/>
    <col min="10" max="10" width="10" style="98" customWidth="1"/>
    <col min="11" max="12" width="10.28515625" style="68" customWidth="1"/>
    <col min="13" max="13" width="11" style="68" customWidth="1"/>
    <col min="14" max="14" width="8.85546875" style="68"/>
    <col min="15" max="15" width="12.7109375" style="68" customWidth="1"/>
    <col min="16" max="16" width="8.85546875" style="68"/>
    <col min="17" max="17" width="11.85546875" style="68" bestFit="1" customWidth="1"/>
    <col min="18" max="18" width="11.28515625" style="68" customWidth="1"/>
    <col min="19" max="19" width="9.5703125" style="68" bestFit="1" customWidth="1"/>
    <col min="20" max="20" width="8.85546875" style="68"/>
    <col min="21" max="21" width="9.5703125" style="68" bestFit="1" customWidth="1"/>
    <col min="22" max="23" width="11.28515625" style="68" customWidth="1"/>
    <col min="24" max="16384" width="8.85546875" style="68"/>
  </cols>
  <sheetData>
    <row r="1" spans="1:23" ht="18" x14ac:dyDescent="0.25">
      <c r="C1" s="99" t="s">
        <v>229</v>
      </c>
      <c r="O1" s="99" t="s">
        <v>230</v>
      </c>
    </row>
    <row r="2" spans="1:23" ht="18" x14ac:dyDescent="0.25">
      <c r="C2" s="99" t="s">
        <v>231</v>
      </c>
    </row>
    <row r="3" spans="1:23" ht="18" x14ac:dyDescent="0.25">
      <c r="C3" s="99" t="s">
        <v>268</v>
      </c>
    </row>
    <row r="4" spans="1:23" ht="15.75" x14ac:dyDescent="0.25">
      <c r="C4" s="148" t="s">
        <v>232</v>
      </c>
      <c r="D4" s="148"/>
      <c r="E4" s="148"/>
      <c r="F4" s="148"/>
      <c r="G4" s="148"/>
      <c r="H4" s="148"/>
      <c r="K4" s="148" t="s">
        <v>233</v>
      </c>
      <c r="L4" s="148"/>
      <c r="M4" s="148"/>
      <c r="N4" s="101"/>
    </row>
    <row r="5" spans="1:23" x14ac:dyDescent="0.2">
      <c r="G5" s="98" t="s">
        <v>234</v>
      </c>
      <c r="H5" s="98" t="s">
        <v>235</v>
      </c>
      <c r="I5" s="98" t="s">
        <v>236</v>
      </c>
      <c r="L5" s="98" t="s">
        <v>237</v>
      </c>
      <c r="M5" s="98" t="s">
        <v>238</v>
      </c>
    </row>
    <row r="6" spans="1:23" x14ac:dyDescent="0.2">
      <c r="A6" s="98">
        <v>6</v>
      </c>
      <c r="C6" s="98" t="s">
        <v>113</v>
      </c>
      <c r="D6" s="98" t="s">
        <v>114</v>
      </c>
      <c r="E6" s="98" t="s">
        <v>115</v>
      </c>
      <c r="F6" s="98" t="s">
        <v>116</v>
      </c>
      <c r="G6" s="98" t="s">
        <v>117</v>
      </c>
      <c r="H6" s="98" t="s">
        <v>239</v>
      </c>
      <c r="I6" s="102" t="s">
        <v>240</v>
      </c>
      <c r="K6" s="98" t="s">
        <v>241</v>
      </c>
      <c r="L6" s="98" t="s">
        <v>242</v>
      </c>
      <c r="M6" s="98" t="s">
        <v>243</v>
      </c>
    </row>
    <row r="7" spans="1:23" x14ac:dyDescent="0.2">
      <c r="A7" s="98">
        <f>A6+1</f>
        <v>7</v>
      </c>
      <c r="D7" s="98" t="s">
        <v>244</v>
      </c>
      <c r="E7" s="98"/>
      <c r="F7" s="98"/>
      <c r="G7" s="98" t="s">
        <v>245</v>
      </c>
      <c r="H7" s="98" t="s">
        <v>245</v>
      </c>
      <c r="I7" s="102" t="s">
        <v>246</v>
      </c>
      <c r="K7" s="98"/>
      <c r="L7" s="98" t="s">
        <v>245</v>
      </c>
      <c r="M7" s="98" t="s">
        <v>246</v>
      </c>
    </row>
    <row r="8" spans="1:23" x14ac:dyDescent="0.2">
      <c r="A8" s="98">
        <f t="shared" ref="A8:A50" si="0">A7+1</f>
        <v>8</v>
      </c>
      <c r="D8" s="98" t="s">
        <v>247</v>
      </c>
      <c r="E8" s="98" t="s">
        <v>248</v>
      </c>
      <c r="F8" s="98" t="s">
        <v>249</v>
      </c>
      <c r="G8" s="98" t="s">
        <v>250</v>
      </c>
      <c r="H8" s="98" t="s">
        <v>251</v>
      </c>
      <c r="I8" s="102" t="s">
        <v>252</v>
      </c>
      <c r="J8" s="98" t="s">
        <v>253</v>
      </c>
      <c r="K8" s="98" t="s">
        <v>254</v>
      </c>
      <c r="L8" s="98" t="s">
        <v>255</v>
      </c>
      <c r="M8" s="98" t="s">
        <v>95</v>
      </c>
    </row>
    <row r="9" spans="1:23" x14ac:dyDescent="0.2">
      <c r="A9" s="98">
        <f t="shared" si="0"/>
        <v>9</v>
      </c>
      <c r="D9" s="98" t="s">
        <v>256</v>
      </c>
      <c r="E9" s="98" t="s">
        <v>257</v>
      </c>
      <c r="F9" s="98" t="s">
        <v>257</v>
      </c>
      <c r="G9" s="98" t="s">
        <v>79</v>
      </c>
      <c r="H9" s="98" t="s">
        <v>79</v>
      </c>
      <c r="I9" s="102" t="s">
        <v>258</v>
      </c>
      <c r="J9" s="98" t="s">
        <v>259</v>
      </c>
      <c r="K9" s="98" t="s">
        <v>257</v>
      </c>
      <c r="L9" s="98" t="s">
        <v>79</v>
      </c>
      <c r="M9" s="98" t="s">
        <v>94</v>
      </c>
    </row>
    <row r="10" spans="1:23" x14ac:dyDescent="0.2">
      <c r="A10" s="98">
        <f t="shared" si="0"/>
        <v>10</v>
      </c>
      <c r="B10" s="147">
        <v>1996</v>
      </c>
      <c r="C10" s="68" t="s">
        <v>260</v>
      </c>
      <c r="D10" s="98">
        <v>21</v>
      </c>
      <c r="E10" s="103">
        <v>10</v>
      </c>
      <c r="F10" s="103">
        <v>10</v>
      </c>
      <c r="G10" s="103">
        <f>$D10*E10</f>
        <v>210</v>
      </c>
      <c r="H10" s="103">
        <f t="shared" ref="H10:H12" si="1">$D10*F10</f>
        <v>210</v>
      </c>
      <c r="I10" s="100">
        <f>H10/G10</f>
        <v>1</v>
      </c>
      <c r="J10" s="104">
        <f>D10/SUM($D$10:$D$12)</f>
        <v>0.11764705882352941</v>
      </c>
      <c r="K10" s="103">
        <v>10</v>
      </c>
      <c r="L10" s="103">
        <f>$D10*K10</f>
        <v>210</v>
      </c>
      <c r="M10" s="105">
        <f>H10/L10</f>
        <v>1</v>
      </c>
    </row>
    <row r="11" spans="1:23" x14ac:dyDescent="0.2">
      <c r="A11" s="98">
        <f t="shared" si="0"/>
        <v>11</v>
      </c>
      <c r="B11" s="147"/>
      <c r="C11" s="68" t="s">
        <v>261</v>
      </c>
      <c r="D11" s="98">
        <v>105</v>
      </c>
      <c r="E11" s="103">
        <v>7</v>
      </c>
      <c r="F11" s="103">
        <v>6.6</v>
      </c>
      <c r="G11" s="103">
        <f>$D11*E11</f>
        <v>735</v>
      </c>
      <c r="H11" s="103">
        <f t="shared" si="1"/>
        <v>693</v>
      </c>
      <c r="I11" s="100">
        <f t="shared" ref="I11:I48" si="2">H11/G11</f>
        <v>0.94285714285714284</v>
      </c>
      <c r="J11" s="104">
        <f t="shared" ref="J11:J12" si="3">D11/SUM($D$10:$D$12)</f>
        <v>0.58823529411764708</v>
      </c>
      <c r="K11" s="103">
        <v>7</v>
      </c>
      <c r="L11" s="103">
        <f>$D11*K11</f>
        <v>735</v>
      </c>
      <c r="M11" s="105">
        <f t="shared" ref="M11:M13" si="4">H11/L11</f>
        <v>0.94285714285714284</v>
      </c>
    </row>
    <row r="12" spans="1:23" x14ac:dyDescent="0.2">
      <c r="A12" s="98">
        <f t="shared" si="0"/>
        <v>12</v>
      </c>
      <c r="B12" s="147"/>
      <c r="C12" s="68" t="s">
        <v>262</v>
      </c>
      <c r="D12" s="98">
        <v>52.5</v>
      </c>
      <c r="E12" s="103">
        <v>20</v>
      </c>
      <c r="F12" s="103">
        <v>24</v>
      </c>
      <c r="G12" s="103">
        <f>$D12*E12</f>
        <v>1050</v>
      </c>
      <c r="H12" s="103">
        <f t="shared" si="1"/>
        <v>1260</v>
      </c>
      <c r="I12" s="100">
        <f t="shared" si="2"/>
        <v>1.2</v>
      </c>
      <c r="J12" s="104">
        <f t="shared" si="3"/>
        <v>0.29411764705882354</v>
      </c>
      <c r="K12" s="103">
        <v>20</v>
      </c>
      <c r="L12" s="103">
        <f>$D12*K12</f>
        <v>1050</v>
      </c>
      <c r="M12" s="105">
        <f t="shared" si="4"/>
        <v>1.2</v>
      </c>
    </row>
    <row r="13" spans="1:23" x14ac:dyDescent="0.2">
      <c r="A13" s="98">
        <f t="shared" si="0"/>
        <v>13</v>
      </c>
      <c r="B13" s="147"/>
      <c r="C13" s="68" t="s">
        <v>263</v>
      </c>
      <c r="E13" s="103"/>
      <c r="F13" s="103"/>
      <c r="G13" s="103">
        <f>SUM(G10:G12)</f>
        <v>1995</v>
      </c>
      <c r="H13" s="103">
        <f>SUM(H10:H12)</f>
        <v>2163</v>
      </c>
      <c r="I13" s="100">
        <f t="shared" si="2"/>
        <v>1.0842105263157895</v>
      </c>
      <c r="L13" s="103">
        <f>SUM(L10:L12)</f>
        <v>1995</v>
      </c>
      <c r="M13" s="105">
        <f t="shared" si="4"/>
        <v>1.0842105263157895</v>
      </c>
      <c r="O13" s="106"/>
      <c r="R13" s="111"/>
    </row>
    <row r="14" spans="1:23" x14ac:dyDescent="0.2">
      <c r="A14" s="98">
        <f t="shared" si="0"/>
        <v>14</v>
      </c>
      <c r="B14" s="147"/>
      <c r="C14" s="68" t="s">
        <v>264</v>
      </c>
      <c r="I14" s="100">
        <v>1</v>
      </c>
      <c r="O14" s="106"/>
      <c r="P14" s="106"/>
      <c r="Q14" s="105"/>
      <c r="R14" s="111"/>
      <c r="S14" s="108"/>
      <c r="U14" s="108"/>
      <c r="V14" s="106"/>
      <c r="W14" s="106"/>
    </row>
    <row r="15" spans="1:23" x14ac:dyDescent="0.2">
      <c r="A15" s="98">
        <f t="shared" si="0"/>
        <v>15</v>
      </c>
      <c r="B15" s="147"/>
      <c r="C15" s="68" t="s">
        <v>265</v>
      </c>
      <c r="I15" s="100">
        <f>I13*I14</f>
        <v>1.0842105263157895</v>
      </c>
      <c r="J15" s="112" t="s">
        <v>266</v>
      </c>
      <c r="M15" s="105">
        <f>M13</f>
        <v>1.0842105263157895</v>
      </c>
      <c r="O15" s="106"/>
      <c r="P15" s="106"/>
      <c r="Q15" s="105"/>
      <c r="R15" s="111"/>
      <c r="S15" s="108"/>
      <c r="U15" s="108"/>
      <c r="V15" s="106"/>
      <c r="W15" s="106"/>
    </row>
    <row r="16" spans="1:23" x14ac:dyDescent="0.2">
      <c r="A16" s="98">
        <f t="shared" si="0"/>
        <v>16</v>
      </c>
      <c r="M16" s="105"/>
      <c r="O16" s="106"/>
      <c r="P16" s="106"/>
      <c r="Q16" s="105"/>
      <c r="R16" s="111"/>
      <c r="S16" s="108"/>
      <c r="U16" s="108"/>
      <c r="V16" s="106"/>
      <c r="W16" s="106"/>
    </row>
    <row r="17" spans="1:23" x14ac:dyDescent="0.2">
      <c r="A17" s="98">
        <f t="shared" si="0"/>
        <v>17</v>
      </c>
      <c r="B17" s="147">
        <v>1997</v>
      </c>
      <c r="C17" s="68" t="s">
        <v>260</v>
      </c>
      <c r="D17" s="110">
        <v>20.79</v>
      </c>
      <c r="E17" s="103">
        <f>F10</f>
        <v>10</v>
      </c>
      <c r="F17" s="103">
        <v>10</v>
      </c>
      <c r="G17" s="103">
        <f>$D17*E17</f>
        <v>207.89999999999998</v>
      </c>
      <c r="H17" s="103">
        <f t="shared" ref="H17:H19" si="5">$D17*F17</f>
        <v>207.89999999999998</v>
      </c>
      <c r="I17" s="100">
        <f t="shared" si="2"/>
        <v>1</v>
      </c>
      <c r="J17" s="104">
        <f>D17/SUM($D$17:$D$19)</f>
        <v>0.11764705882352941</v>
      </c>
      <c r="K17" s="103">
        <f>K10</f>
        <v>10</v>
      </c>
      <c r="L17" s="103">
        <f>$D17*K17</f>
        <v>207.89999999999998</v>
      </c>
      <c r="M17" s="105">
        <f>H17/L17</f>
        <v>1</v>
      </c>
      <c r="O17" s="106"/>
      <c r="P17" s="106"/>
      <c r="Q17" s="105"/>
      <c r="R17" s="111"/>
      <c r="S17" s="108"/>
      <c r="U17" s="108"/>
      <c r="V17" s="106"/>
      <c r="W17" s="106"/>
    </row>
    <row r="18" spans="1:23" x14ac:dyDescent="0.2">
      <c r="A18" s="98">
        <f t="shared" si="0"/>
        <v>18</v>
      </c>
      <c r="B18" s="147"/>
      <c r="C18" s="68" t="s">
        <v>261</v>
      </c>
      <c r="D18" s="110">
        <v>103.95</v>
      </c>
      <c r="E18" s="103">
        <f>F11</f>
        <v>6.6</v>
      </c>
      <c r="F18" s="103">
        <v>6.2</v>
      </c>
      <c r="G18" s="103">
        <f>$D18*E18</f>
        <v>686.06999999999994</v>
      </c>
      <c r="H18" s="103">
        <f t="shared" si="5"/>
        <v>644.49</v>
      </c>
      <c r="I18" s="100">
        <f t="shared" si="2"/>
        <v>0.93939393939393945</v>
      </c>
      <c r="J18" s="104">
        <f t="shared" ref="J18:J19" si="6">D18/SUM($D$17:$D$19)</f>
        <v>0.58823529411764708</v>
      </c>
      <c r="K18" s="103">
        <f>K11</f>
        <v>7</v>
      </c>
      <c r="L18" s="103">
        <f>$D18*K18</f>
        <v>727.65</v>
      </c>
      <c r="M18" s="105">
        <f t="shared" ref="M18:M20" si="7">H18/L18</f>
        <v>0.88571428571428579</v>
      </c>
    </row>
    <row r="19" spans="1:23" x14ac:dyDescent="0.2">
      <c r="A19" s="98">
        <f t="shared" si="0"/>
        <v>19</v>
      </c>
      <c r="B19" s="147"/>
      <c r="C19" s="68" t="s">
        <v>262</v>
      </c>
      <c r="D19" s="110">
        <v>51.975000000000001</v>
      </c>
      <c r="E19" s="103">
        <f>F12</f>
        <v>24</v>
      </c>
      <c r="F19" s="103">
        <v>28</v>
      </c>
      <c r="G19" s="103">
        <f>$D19*E19</f>
        <v>1247.4000000000001</v>
      </c>
      <c r="H19" s="103">
        <f t="shared" si="5"/>
        <v>1455.3</v>
      </c>
      <c r="I19" s="100">
        <f t="shared" si="2"/>
        <v>1.1666666666666665</v>
      </c>
      <c r="J19" s="104">
        <f t="shared" si="6"/>
        <v>0.29411764705882354</v>
      </c>
      <c r="K19" s="103">
        <f>K12</f>
        <v>20</v>
      </c>
      <c r="L19" s="103">
        <f>$D19*K19</f>
        <v>1039.5</v>
      </c>
      <c r="M19" s="105">
        <f t="shared" si="7"/>
        <v>1.4</v>
      </c>
      <c r="Q19" s="113"/>
    </row>
    <row r="20" spans="1:23" x14ac:dyDescent="0.2">
      <c r="A20" s="98">
        <f t="shared" si="0"/>
        <v>20</v>
      </c>
      <c r="B20" s="147"/>
      <c r="C20" s="68" t="s">
        <v>263</v>
      </c>
      <c r="E20" s="103"/>
      <c r="F20" s="103"/>
      <c r="G20" s="103">
        <f>SUM(G17:G19)</f>
        <v>2141.37</v>
      </c>
      <c r="H20" s="103">
        <f>SUM(H17:H19)</f>
        <v>2307.69</v>
      </c>
      <c r="I20" s="100">
        <f t="shared" si="2"/>
        <v>1.0776699029126215</v>
      </c>
      <c r="L20" s="103">
        <f>SUM(L17:L19)</f>
        <v>1975.05</v>
      </c>
      <c r="M20" s="105">
        <f t="shared" si="7"/>
        <v>1.168421052631579</v>
      </c>
    </row>
    <row r="21" spans="1:23" x14ac:dyDescent="0.2">
      <c r="A21" s="98">
        <f t="shared" si="0"/>
        <v>21</v>
      </c>
      <c r="B21" s="147"/>
      <c r="C21" s="68" t="s">
        <v>264</v>
      </c>
      <c r="I21" s="100">
        <f>I15</f>
        <v>1.0842105263157895</v>
      </c>
      <c r="M21" s="105"/>
    </row>
    <row r="22" spans="1:23" x14ac:dyDescent="0.2">
      <c r="A22" s="98">
        <f t="shared" si="0"/>
        <v>22</v>
      </c>
      <c r="B22" s="147"/>
      <c r="C22" s="68" t="s">
        <v>265</v>
      </c>
      <c r="I22" s="100">
        <f>I20*I21</f>
        <v>1.1684210526315792</v>
      </c>
      <c r="J22" s="112" t="s">
        <v>266</v>
      </c>
      <c r="M22" s="105">
        <f>M20/M13</f>
        <v>1.0776699029126213</v>
      </c>
    </row>
    <row r="23" spans="1:23" x14ac:dyDescent="0.2">
      <c r="A23" s="98">
        <f t="shared" si="0"/>
        <v>23</v>
      </c>
      <c r="M23" s="105"/>
    </row>
    <row r="24" spans="1:23" x14ac:dyDescent="0.2">
      <c r="A24" s="98">
        <f t="shared" si="0"/>
        <v>24</v>
      </c>
      <c r="B24" s="147">
        <v>1998</v>
      </c>
      <c r="C24" s="68" t="s">
        <v>260</v>
      </c>
      <c r="D24" s="110">
        <v>22.2453</v>
      </c>
      <c r="E24" s="103">
        <f>F17</f>
        <v>10</v>
      </c>
      <c r="F24" s="103">
        <v>10</v>
      </c>
      <c r="G24" s="103">
        <f>$D24*E24</f>
        <v>222.453</v>
      </c>
      <c r="H24" s="103">
        <f t="shared" ref="H24:H26" si="8">$D24*F24</f>
        <v>222.453</v>
      </c>
      <c r="I24" s="100">
        <f t="shared" si="2"/>
        <v>1</v>
      </c>
      <c r="J24" s="104">
        <f>D24/SUM($D$24:$D$26)</f>
        <v>0.1176470588235294</v>
      </c>
      <c r="K24" s="103">
        <f>K17</f>
        <v>10</v>
      </c>
      <c r="L24" s="103">
        <f>$D24*K24</f>
        <v>222.453</v>
      </c>
      <c r="M24" s="105">
        <f>H24/L24</f>
        <v>1</v>
      </c>
    </row>
    <row r="25" spans="1:23" x14ac:dyDescent="0.2">
      <c r="A25" s="98">
        <f t="shared" si="0"/>
        <v>25</v>
      </c>
      <c r="B25" s="147"/>
      <c r="C25" s="68" t="s">
        <v>261</v>
      </c>
      <c r="D25" s="110">
        <v>111.22650000000002</v>
      </c>
      <c r="E25" s="103">
        <f>F18</f>
        <v>6.2</v>
      </c>
      <c r="F25" s="103">
        <v>5.8</v>
      </c>
      <c r="G25" s="103">
        <f>$D25*E25</f>
        <v>689.60430000000008</v>
      </c>
      <c r="H25" s="103">
        <f t="shared" si="8"/>
        <v>645.11370000000011</v>
      </c>
      <c r="I25" s="100">
        <f t="shared" si="2"/>
        <v>0.93548387096774199</v>
      </c>
      <c r="J25" s="104">
        <f t="shared" ref="J25:J26" si="9">D25/SUM($D$24:$D$26)</f>
        <v>0.58823529411764708</v>
      </c>
      <c r="K25" s="103">
        <f>K18</f>
        <v>7</v>
      </c>
      <c r="L25" s="103">
        <f>$D25*K25</f>
        <v>778.58550000000014</v>
      </c>
      <c r="M25" s="105">
        <f t="shared" ref="M25:M27" si="10">H25/L25</f>
        <v>0.82857142857142851</v>
      </c>
    </row>
    <row r="26" spans="1:23" x14ac:dyDescent="0.2">
      <c r="A26" s="98">
        <f t="shared" si="0"/>
        <v>26</v>
      </c>
      <c r="B26" s="147"/>
      <c r="C26" s="68" t="s">
        <v>262</v>
      </c>
      <c r="D26" s="110">
        <v>55.613250000000008</v>
      </c>
      <c r="E26" s="103">
        <f>F19</f>
        <v>28</v>
      </c>
      <c r="F26" s="103">
        <v>32</v>
      </c>
      <c r="G26" s="103">
        <f>$D26*E26</f>
        <v>1557.1710000000003</v>
      </c>
      <c r="H26" s="103">
        <f t="shared" si="8"/>
        <v>1779.6240000000003</v>
      </c>
      <c r="I26" s="100">
        <f t="shared" si="2"/>
        <v>1.1428571428571428</v>
      </c>
      <c r="J26" s="104">
        <f t="shared" si="9"/>
        <v>0.29411764705882354</v>
      </c>
      <c r="K26" s="103">
        <f>K19</f>
        <v>20</v>
      </c>
      <c r="L26" s="103">
        <f>$D26*K26</f>
        <v>1112.2650000000001</v>
      </c>
      <c r="M26" s="105">
        <f t="shared" si="10"/>
        <v>1.6</v>
      </c>
    </row>
    <row r="27" spans="1:23" x14ac:dyDescent="0.2">
      <c r="A27" s="98">
        <f t="shared" si="0"/>
        <v>27</v>
      </c>
      <c r="B27" s="147"/>
      <c r="C27" s="68" t="s">
        <v>263</v>
      </c>
      <c r="E27" s="103"/>
      <c r="F27" s="103"/>
      <c r="G27" s="103">
        <f>SUM(G24:G26)</f>
        <v>2469.2283000000002</v>
      </c>
      <c r="H27" s="103">
        <f>SUM(H24:H26)</f>
        <v>2647.1907000000001</v>
      </c>
      <c r="I27" s="100">
        <f t="shared" si="2"/>
        <v>1.072072072072072</v>
      </c>
      <c r="L27" s="103">
        <f>SUM(L24:L26)</f>
        <v>2113.3035</v>
      </c>
      <c r="M27" s="105">
        <f t="shared" si="10"/>
        <v>1.2526315789473685</v>
      </c>
    </row>
    <row r="28" spans="1:23" x14ac:dyDescent="0.2">
      <c r="A28" s="98">
        <f t="shared" si="0"/>
        <v>28</v>
      </c>
      <c r="B28" s="147"/>
      <c r="C28" s="68" t="s">
        <v>264</v>
      </c>
      <c r="I28" s="100">
        <f>I22</f>
        <v>1.1684210526315792</v>
      </c>
      <c r="M28" s="105"/>
    </row>
    <row r="29" spans="1:23" x14ac:dyDescent="0.2">
      <c r="A29" s="98">
        <f t="shared" si="0"/>
        <v>29</v>
      </c>
      <c r="B29" s="147"/>
      <c r="C29" s="68" t="s">
        <v>265</v>
      </c>
      <c r="I29" s="100">
        <f>I27*I28</f>
        <v>1.2526315789473688</v>
      </c>
      <c r="J29" s="112" t="s">
        <v>266</v>
      </c>
      <c r="M29" s="105">
        <f>M27/M20</f>
        <v>1.072072072072072</v>
      </c>
    </row>
    <row r="30" spans="1:23" x14ac:dyDescent="0.2">
      <c r="A30" s="98">
        <f t="shared" si="0"/>
        <v>30</v>
      </c>
      <c r="M30" s="105"/>
    </row>
    <row r="31" spans="1:23" x14ac:dyDescent="0.2">
      <c r="A31" s="98">
        <f t="shared" si="0"/>
        <v>31</v>
      </c>
      <c r="B31" s="147">
        <v>1999</v>
      </c>
      <c r="C31" s="68" t="s">
        <v>260</v>
      </c>
      <c r="D31" s="110">
        <v>23.802471000000001</v>
      </c>
      <c r="E31" s="103">
        <f>F24</f>
        <v>10</v>
      </c>
      <c r="F31" s="103">
        <v>10.199999999999999</v>
      </c>
      <c r="G31" s="103">
        <f>$D31*E31</f>
        <v>238.02471</v>
      </c>
      <c r="H31" s="103">
        <f t="shared" ref="H31:H33" si="11">$D31*F31</f>
        <v>242.78520419999998</v>
      </c>
      <c r="I31" s="100">
        <f t="shared" si="2"/>
        <v>1.02</v>
      </c>
      <c r="J31" s="104">
        <f>D31/SUM($D$31:$D$33)</f>
        <v>0.11764705882352938</v>
      </c>
      <c r="K31" s="103">
        <f>K24</f>
        <v>10</v>
      </c>
      <c r="L31" s="103">
        <f>$D31*K31</f>
        <v>238.02471</v>
      </c>
      <c r="M31" s="105">
        <f>H31/L31</f>
        <v>1.02</v>
      </c>
    </row>
    <row r="32" spans="1:23" x14ac:dyDescent="0.2">
      <c r="A32" s="98">
        <f t="shared" si="0"/>
        <v>32</v>
      </c>
      <c r="B32" s="147"/>
      <c r="C32" s="68" t="s">
        <v>261</v>
      </c>
      <c r="D32" s="110">
        <v>119.01235500000003</v>
      </c>
      <c r="E32" s="103">
        <f>F25</f>
        <v>5.8</v>
      </c>
      <c r="F32" s="103">
        <v>5.9159999999999995</v>
      </c>
      <c r="G32" s="103">
        <f>$D32*E32</f>
        <v>690.27165900000011</v>
      </c>
      <c r="H32" s="103">
        <f t="shared" si="11"/>
        <v>704.07709218000014</v>
      </c>
      <c r="I32" s="100">
        <f t="shared" si="2"/>
        <v>1.02</v>
      </c>
      <c r="J32" s="104">
        <f t="shared" ref="J32:J33" si="12">D32/SUM($D$31:$D$33)</f>
        <v>0.58823529411764708</v>
      </c>
      <c r="K32" s="103">
        <f>K25</f>
        <v>7</v>
      </c>
      <c r="L32" s="103">
        <f>$D32*K32</f>
        <v>833.08648500000015</v>
      </c>
      <c r="M32" s="105">
        <f t="shared" ref="M32:M34" si="13">H32/L32</f>
        <v>0.8451428571428572</v>
      </c>
    </row>
    <row r="33" spans="1:13" x14ac:dyDescent="0.2">
      <c r="A33" s="98">
        <f t="shared" si="0"/>
        <v>33</v>
      </c>
      <c r="B33" s="147"/>
      <c r="C33" s="68" t="s">
        <v>262</v>
      </c>
      <c r="D33" s="110">
        <v>59.506177500000014</v>
      </c>
      <c r="E33" s="103">
        <f>F26</f>
        <v>32</v>
      </c>
      <c r="F33" s="103">
        <v>32.64</v>
      </c>
      <c r="G33" s="103">
        <f>$D33*E33</f>
        <v>1904.1976800000004</v>
      </c>
      <c r="H33" s="103">
        <f t="shared" si="11"/>
        <v>1942.2816336000005</v>
      </c>
      <c r="I33" s="100">
        <f t="shared" si="2"/>
        <v>1.02</v>
      </c>
      <c r="J33" s="104">
        <f t="shared" si="12"/>
        <v>0.29411764705882354</v>
      </c>
      <c r="K33" s="103">
        <f>K26</f>
        <v>20</v>
      </c>
      <c r="L33" s="103">
        <f>$D33*K33</f>
        <v>1190.1235500000003</v>
      </c>
      <c r="M33" s="105">
        <f t="shared" si="13"/>
        <v>1.6320000000000001</v>
      </c>
    </row>
    <row r="34" spans="1:13" x14ac:dyDescent="0.2">
      <c r="A34" s="98">
        <f t="shared" si="0"/>
        <v>34</v>
      </c>
      <c r="B34" s="147"/>
      <c r="C34" s="68" t="s">
        <v>263</v>
      </c>
      <c r="E34" s="103"/>
      <c r="F34" s="103"/>
      <c r="G34" s="103">
        <f>SUM(G31:G33)</f>
        <v>2832.4940490000008</v>
      </c>
      <c r="H34" s="103">
        <f>SUM(H31:H33)</f>
        <v>2889.1439299800004</v>
      </c>
      <c r="I34" s="100">
        <f t="shared" si="2"/>
        <v>1.0199999999999998</v>
      </c>
      <c r="L34" s="103">
        <f>SUM(L31:L33)</f>
        <v>2261.2347450000007</v>
      </c>
      <c r="M34" s="105">
        <f t="shared" si="13"/>
        <v>1.2776842105263155</v>
      </c>
    </row>
    <row r="35" spans="1:13" x14ac:dyDescent="0.2">
      <c r="A35" s="98">
        <f t="shared" si="0"/>
        <v>35</v>
      </c>
      <c r="B35" s="147"/>
      <c r="C35" s="68" t="s">
        <v>264</v>
      </c>
      <c r="I35" s="100">
        <f>I29</f>
        <v>1.2526315789473688</v>
      </c>
      <c r="M35" s="105"/>
    </row>
    <row r="36" spans="1:13" x14ac:dyDescent="0.2">
      <c r="A36" s="98">
        <f t="shared" si="0"/>
        <v>36</v>
      </c>
      <c r="B36" s="147"/>
      <c r="C36" s="68" t="s">
        <v>265</v>
      </c>
      <c r="I36" s="100">
        <f>I34*I35</f>
        <v>1.277684210526316</v>
      </c>
      <c r="J36" s="112" t="s">
        <v>266</v>
      </c>
      <c r="M36" s="105">
        <f>M34/M27</f>
        <v>1.0199999999999998</v>
      </c>
    </row>
    <row r="37" spans="1:13" x14ac:dyDescent="0.2">
      <c r="A37" s="98">
        <f t="shared" si="0"/>
        <v>37</v>
      </c>
      <c r="M37" s="105"/>
    </row>
    <row r="38" spans="1:13" x14ac:dyDescent="0.2">
      <c r="A38" s="98">
        <f t="shared" si="0"/>
        <v>38</v>
      </c>
      <c r="B38" s="147">
        <v>2000</v>
      </c>
      <c r="C38" s="68" t="s">
        <v>260</v>
      </c>
      <c r="D38" s="98">
        <v>230</v>
      </c>
      <c r="E38" s="103">
        <f>F31</f>
        <v>10.199999999999999</v>
      </c>
      <c r="F38" s="103">
        <v>10.404</v>
      </c>
      <c r="G38" s="103">
        <f>$D38*E38</f>
        <v>2346</v>
      </c>
      <c r="H38" s="103">
        <f t="shared" ref="H38:H40" si="14">$D38*F38</f>
        <v>2392.92</v>
      </c>
      <c r="I38" s="100">
        <f>IF(G38&lt;&gt;0,H38/G38,"")</f>
        <v>1.02</v>
      </c>
      <c r="J38" s="104">
        <f>D38/SUM($D$38:$D$40)</f>
        <v>1</v>
      </c>
      <c r="K38" s="103">
        <f>K31</f>
        <v>10</v>
      </c>
      <c r="L38" s="103">
        <f>$D38*K38</f>
        <v>2300</v>
      </c>
      <c r="M38" s="105">
        <f>IF(L38&lt;&gt;0,H38/L38,"")</f>
        <v>1.0404</v>
      </c>
    </row>
    <row r="39" spans="1:13" x14ac:dyDescent="0.2">
      <c r="A39" s="98">
        <f t="shared" si="0"/>
        <v>39</v>
      </c>
      <c r="B39" s="147"/>
      <c r="C39" s="68" t="s">
        <v>261</v>
      </c>
      <c r="D39" s="98">
        <v>0</v>
      </c>
      <c r="E39" s="103">
        <f>F32</f>
        <v>5.9159999999999995</v>
      </c>
      <c r="F39" s="103">
        <v>6.0343199999999992</v>
      </c>
      <c r="G39" s="103">
        <f>$D39*E39</f>
        <v>0</v>
      </c>
      <c r="H39" s="103">
        <f t="shared" si="14"/>
        <v>0</v>
      </c>
      <c r="I39" s="100" t="str">
        <f t="shared" ref="I39:I40" si="15">IF(G39&lt;&gt;0,H39/G39,"")</f>
        <v/>
      </c>
      <c r="J39" s="104">
        <f t="shared" ref="J39:J40" si="16">D39/SUM($D$38:$D$40)</f>
        <v>0</v>
      </c>
      <c r="K39" s="103">
        <f>K32</f>
        <v>7</v>
      </c>
      <c r="L39" s="103">
        <f>$D39*K39</f>
        <v>0</v>
      </c>
      <c r="M39" s="105" t="str">
        <f t="shared" ref="M39:M40" si="17">IF(L39&lt;&gt;0,H39/L39,"")</f>
        <v/>
      </c>
    </row>
    <row r="40" spans="1:13" x14ac:dyDescent="0.2">
      <c r="A40" s="98">
        <f t="shared" si="0"/>
        <v>40</v>
      </c>
      <c r="B40" s="147"/>
      <c r="C40" s="68" t="s">
        <v>262</v>
      </c>
      <c r="D40" s="98">
        <v>0</v>
      </c>
      <c r="E40" s="103">
        <f>F33</f>
        <v>32.64</v>
      </c>
      <c r="F40" s="103">
        <v>33.2928</v>
      </c>
      <c r="G40" s="103">
        <f>$D40*E40</f>
        <v>0</v>
      </c>
      <c r="H40" s="103">
        <f t="shared" si="14"/>
        <v>0</v>
      </c>
      <c r="I40" s="100" t="str">
        <f t="shared" si="15"/>
        <v/>
      </c>
      <c r="J40" s="104">
        <f t="shared" si="16"/>
        <v>0</v>
      </c>
      <c r="K40" s="103">
        <f>K33</f>
        <v>20</v>
      </c>
      <c r="L40" s="103">
        <f>$D40*K40</f>
        <v>0</v>
      </c>
      <c r="M40" s="105" t="str">
        <f t="shared" si="17"/>
        <v/>
      </c>
    </row>
    <row r="41" spans="1:13" x14ac:dyDescent="0.2">
      <c r="A41" s="98">
        <f t="shared" si="0"/>
        <v>41</v>
      </c>
      <c r="B41" s="147"/>
      <c r="C41" s="68" t="s">
        <v>263</v>
      </c>
      <c r="E41" s="103"/>
      <c r="F41" s="103"/>
      <c r="G41" s="103">
        <f>SUM(G38:G40)</f>
        <v>2346</v>
      </c>
      <c r="H41" s="103">
        <f>SUM(H38:H40)</f>
        <v>2392.92</v>
      </c>
      <c r="I41" s="100">
        <f t="shared" si="2"/>
        <v>1.02</v>
      </c>
      <c r="L41" s="103">
        <f>SUM(L38:L40)</f>
        <v>2300</v>
      </c>
      <c r="M41" s="105">
        <f t="shared" ref="M41" si="18">H41/L41</f>
        <v>1.0404</v>
      </c>
    </row>
    <row r="42" spans="1:13" x14ac:dyDescent="0.2">
      <c r="A42" s="98">
        <f t="shared" si="0"/>
        <v>42</v>
      </c>
      <c r="B42" s="147"/>
      <c r="C42" s="68" t="s">
        <v>264</v>
      </c>
      <c r="I42" s="100">
        <f>I36</f>
        <v>1.277684210526316</v>
      </c>
      <c r="M42" s="105"/>
    </row>
    <row r="43" spans="1:13" x14ac:dyDescent="0.2">
      <c r="A43" s="98">
        <f t="shared" si="0"/>
        <v>43</v>
      </c>
      <c r="B43" s="147"/>
      <c r="C43" s="68" t="s">
        <v>265</v>
      </c>
      <c r="I43" s="100">
        <f>I41*I42</f>
        <v>1.3032378947368424</v>
      </c>
      <c r="J43" s="112" t="s">
        <v>266</v>
      </c>
      <c r="M43" s="105">
        <f>M41/M34</f>
        <v>0.81428571428571439</v>
      </c>
    </row>
    <row r="44" spans="1:13" x14ac:dyDescent="0.2">
      <c r="A44" s="98">
        <f t="shared" si="0"/>
        <v>44</v>
      </c>
      <c r="M44" s="105"/>
    </row>
    <row r="45" spans="1:13" x14ac:dyDescent="0.2">
      <c r="A45" s="98">
        <f t="shared" si="0"/>
        <v>45</v>
      </c>
      <c r="B45" s="147">
        <v>2001</v>
      </c>
      <c r="C45" s="68" t="s">
        <v>260</v>
      </c>
      <c r="D45" s="114">
        <v>23.08839687</v>
      </c>
      <c r="E45" s="103">
        <f>F38</f>
        <v>10.404</v>
      </c>
      <c r="F45" s="103">
        <v>10.612080000000001</v>
      </c>
      <c r="G45" s="103">
        <f>$D45*E45</f>
        <v>240.21168103548001</v>
      </c>
      <c r="H45" s="103">
        <f t="shared" ref="H45:H47" si="19">$D45*F45</f>
        <v>245.01591465618961</v>
      </c>
      <c r="I45" s="100">
        <f t="shared" si="2"/>
        <v>1.02</v>
      </c>
      <c r="J45" s="104">
        <f>D45/SUM($D$45:$D$47)</f>
        <v>0.11764705882352938</v>
      </c>
      <c r="K45" s="103">
        <f>K38</f>
        <v>10</v>
      </c>
      <c r="L45" s="103">
        <f>$D45*K45</f>
        <v>230.8839687</v>
      </c>
      <c r="M45" s="105">
        <f>H45/L45</f>
        <v>1.0612080000000002</v>
      </c>
    </row>
    <row r="46" spans="1:13" x14ac:dyDescent="0.2">
      <c r="A46" s="98">
        <f t="shared" si="0"/>
        <v>46</v>
      </c>
      <c r="B46" s="147"/>
      <c r="C46" s="68" t="s">
        <v>261</v>
      </c>
      <c r="D46" s="114">
        <v>115.44198435000003</v>
      </c>
      <c r="E46" s="103">
        <f>F39</f>
        <v>6.0343199999999992</v>
      </c>
      <c r="F46" s="103">
        <v>6.1550063999999995</v>
      </c>
      <c r="G46" s="103">
        <f>$D46*E46</f>
        <v>696.61387500289209</v>
      </c>
      <c r="H46" s="103">
        <f t="shared" si="19"/>
        <v>710.54615250295001</v>
      </c>
      <c r="I46" s="100">
        <f t="shared" si="2"/>
        <v>1.02</v>
      </c>
      <c r="J46" s="104">
        <f t="shared" ref="J46:J47" si="20">D46/SUM($D$45:$D$47)</f>
        <v>0.58823529411764697</v>
      </c>
      <c r="K46" s="103">
        <f>K39</f>
        <v>7</v>
      </c>
      <c r="L46" s="103">
        <f>$D46*K46</f>
        <v>808.09389045000023</v>
      </c>
      <c r="M46" s="105">
        <f t="shared" ref="M46:M48" si="21">H46/L46</f>
        <v>0.87928662857142847</v>
      </c>
    </row>
    <row r="47" spans="1:13" x14ac:dyDescent="0.2">
      <c r="A47" s="98">
        <f t="shared" si="0"/>
        <v>47</v>
      </c>
      <c r="B47" s="147"/>
      <c r="C47" s="68" t="s">
        <v>262</v>
      </c>
      <c r="D47" s="114">
        <v>57.720992175000013</v>
      </c>
      <c r="E47" s="103">
        <f>F40</f>
        <v>33.2928</v>
      </c>
      <c r="F47" s="103">
        <v>33.958655999999998</v>
      </c>
      <c r="G47" s="103">
        <f>$D47*E47</f>
        <v>1921.6934482838403</v>
      </c>
      <c r="H47" s="103">
        <f t="shared" si="19"/>
        <v>1960.1273172495171</v>
      </c>
      <c r="I47" s="100">
        <f t="shared" si="2"/>
        <v>1.02</v>
      </c>
      <c r="J47" s="104">
        <f t="shared" si="20"/>
        <v>0.29411764705882348</v>
      </c>
      <c r="K47" s="103">
        <f>K40</f>
        <v>20</v>
      </c>
      <c r="L47" s="103">
        <f>$D47*K47</f>
        <v>1154.4198435000003</v>
      </c>
      <c r="M47" s="105">
        <f t="shared" si="21"/>
        <v>1.6979327999999998</v>
      </c>
    </row>
    <row r="48" spans="1:13" x14ac:dyDescent="0.2">
      <c r="A48" s="98">
        <f t="shared" si="0"/>
        <v>48</v>
      </c>
      <c r="B48" s="147"/>
      <c r="C48" s="68" t="s">
        <v>263</v>
      </c>
      <c r="E48" s="103"/>
      <c r="F48" s="103"/>
      <c r="G48" s="103">
        <f>SUM(G45:G47)</f>
        <v>2858.5190043222124</v>
      </c>
      <c r="H48" s="103">
        <f>SUM(H45:H47)</f>
        <v>2915.6893844086567</v>
      </c>
      <c r="I48" s="100">
        <f t="shared" si="2"/>
        <v>1.02</v>
      </c>
      <c r="L48" s="103">
        <f>SUM(L45:L47)</f>
        <v>2193.3977026500006</v>
      </c>
      <c r="M48" s="105">
        <f t="shared" si="21"/>
        <v>1.3293026526315788</v>
      </c>
    </row>
    <row r="49" spans="1:13" x14ac:dyDescent="0.2">
      <c r="A49" s="98">
        <f t="shared" si="0"/>
        <v>49</v>
      </c>
      <c r="B49" s="147"/>
      <c r="C49" s="68" t="s">
        <v>264</v>
      </c>
      <c r="I49" s="100">
        <f>I43</f>
        <v>1.3032378947368424</v>
      </c>
    </row>
    <row r="50" spans="1:13" x14ac:dyDescent="0.2">
      <c r="A50" s="98">
        <f t="shared" si="0"/>
        <v>50</v>
      </c>
      <c r="B50" s="147"/>
      <c r="C50" s="68" t="s">
        <v>265</v>
      </c>
      <c r="I50" s="100">
        <f>I48*I49</f>
        <v>1.3293026526315792</v>
      </c>
      <c r="J50" s="112" t="s">
        <v>266</v>
      </c>
      <c r="M50" s="105">
        <f>M48/M41</f>
        <v>1.2776842105263155</v>
      </c>
    </row>
    <row r="51" spans="1:13" x14ac:dyDescent="0.2">
      <c r="H51" s="105"/>
    </row>
  </sheetData>
  <mergeCells count="8">
    <mergeCell ref="B38:B43"/>
    <mergeCell ref="B45:B50"/>
    <mergeCell ref="C4:H4"/>
    <mergeCell ref="K4:M4"/>
    <mergeCell ref="B10:B15"/>
    <mergeCell ref="B17:B22"/>
    <mergeCell ref="B24:B29"/>
    <mergeCell ref="B31:B36"/>
  </mergeCells>
  <printOptions gridLines="1"/>
  <pageMargins left="0.75" right="0.75" top="1" bottom="1" header="0.5" footer="0.5"/>
  <pageSetup scale="49" orientation="portrait" horizontalDpi="4294967295" verticalDpi="4294967295" r:id="rId1"/>
  <headerFooter alignWithMargins="0">
    <oddFooter>&amp;L&amp;Z&amp;F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-0.249977111117893"/>
    <pageSetUpPr fitToPage="1"/>
  </sheetPr>
  <dimension ref="A1:N63"/>
  <sheetViews>
    <sheetView showGridLines="0" zoomScale="85" workbookViewId="0">
      <selection activeCell="O21" sqref="O21"/>
    </sheetView>
  </sheetViews>
  <sheetFormatPr defaultColWidth="9.140625" defaultRowHeight="12.75" x14ac:dyDescent="0.2"/>
  <cols>
    <col min="1" max="1" width="10.85546875" style="68" customWidth="1"/>
    <col min="2" max="2" width="11.140625" style="72" customWidth="1"/>
    <col min="3" max="4" width="11.28515625" style="80" customWidth="1"/>
    <col min="5" max="5" width="12" style="72" customWidth="1"/>
    <col min="6" max="6" width="10.28515625" style="72" customWidth="1"/>
    <col min="7" max="7" width="10.7109375" style="80" customWidth="1"/>
    <col min="8" max="8" width="9.7109375" style="72" customWidth="1"/>
    <col min="9" max="9" width="12" style="72" customWidth="1"/>
    <col min="10" max="11" width="10.7109375" style="72" customWidth="1"/>
    <col min="12" max="12" width="10.140625" style="72" customWidth="1"/>
    <col min="13" max="13" width="10.7109375" style="72" customWidth="1"/>
    <col min="14" max="256" width="9.140625" style="68"/>
    <col min="257" max="257" width="10.85546875" style="68" customWidth="1"/>
    <col min="258" max="258" width="11.140625" style="68" customWidth="1"/>
    <col min="259" max="260" width="11.28515625" style="68" customWidth="1"/>
    <col min="261" max="261" width="12" style="68" customWidth="1"/>
    <col min="262" max="262" width="10.28515625" style="68" customWidth="1"/>
    <col min="263" max="263" width="10.7109375" style="68" customWidth="1"/>
    <col min="264" max="264" width="9.7109375" style="68" customWidth="1"/>
    <col min="265" max="265" width="12" style="68" customWidth="1"/>
    <col min="266" max="267" width="10.7109375" style="68" customWidth="1"/>
    <col min="268" max="268" width="10.140625" style="68" customWidth="1"/>
    <col min="269" max="269" width="10.7109375" style="68" customWidth="1"/>
    <col min="270" max="512" width="9.140625" style="68"/>
    <col min="513" max="513" width="10.85546875" style="68" customWidth="1"/>
    <col min="514" max="514" width="11.140625" style="68" customWidth="1"/>
    <col min="515" max="516" width="11.28515625" style="68" customWidth="1"/>
    <col min="517" max="517" width="12" style="68" customWidth="1"/>
    <col min="518" max="518" width="10.28515625" style="68" customWidth="1"/>
    <col min="519" max="519" width="10.7109375" style="68" customWidth="1"/>
    <col min="520" max="520" width="9.7109375" style="68" customWidth="1"/>
    <col min="521" max="521" width="12" style="68" customWidth="1"/>
    <col min="522" max="523" width="10.7109375" style="68" customWidth="1"/>
    <col min="524" max="524" width="10.140625" style="68" customWidth="1"/>
    <col min="525" max="525" width="10.7109375" style="68" customWidth="1"/>
    <col min="526" max="768" width="9.140625" style="68"/>
    <col min="769" max="769" width="10.85546875" style="68" customWidth="1"/>
    <col min="770" max="770" width="11.140625" style="68" customWidth="1"/>
    <col min="771" max="772" width="11.28515625" style="68" customWidth="1"/>
    <col min="773" max="773" width="12" style="68" customWidth="1"/>
    <col min="774" max="774" width="10.28515625" style="68" customWidth="1"/>
    <col min="775" max="775" width="10.7109375" style="68" customWidth="1"/>
    <col min="776" max="776" width="9.7109375" style="68" customWidth="1"/>
    <col min="777" max="777" width="12" style="68" customWidth="1"/>
    <col min="778" max="779" width="10.7109375" style="68" customWidth="1"/>
    <col min="780" max="780" width="10.140625" style="68" customWidth="1"/>
    <col min="781" max="781" width="10.7109375" style="68" customWidth="1"/>
    <col min="782" max="1024" width="9.140625" style="68"/>
    <col min="1025" max="1025" width="10.85546875" style="68" customWidth="1"/>
    <col min="1026" max="1026" width="11.140625" style="68" customWidth="1"/>
    <col min="1027" max="1028" width="11.28515625" style="68" customWidth="1"/>
    <col min="1029" max="1029" width="12" style="68" customWidth="1"/>
    <col min="1030" max="1030" width="10.28515625" style="68" customWidth="1"/>
    <col min="1031" max="1031" width="10.7109375" style="68" customWidth="1"/>
    <col min="1032" max="1032" width="9.7109375" style="68" customWidth="1"/>
    <col min="1033" max="1033" width="12" style="68" customWidth="1"/>
    <col min="1034" max="1035" width="10.7109375" style="68" customWidth="1"/>
    <col min="1036" max="1036" width="10.140625" style="68" customWidth="1"/>
    <col min="1037" max="1037" width="10.7109375" style="68" customWidth="1"/>
    <col min="1038" max="1280" width="9.140625" style="68"/>
    <col min="1281" max="1281" width="10.85546875" style="68" customWidth="1"/>
    <col min="1282" max="1282" width="11.140625" style="68" customWidth="1"/>
    <col min="1283" max="1284" width="11.28515625" style="68" customWidth="1"/>
    <col min="1285" max="1285" width="12" style="68" customWidth="1"/>
    <col min="1286" max="1286" width="10.28515625" style="68" customWidth="1"/>
    <col min="1287" max="1287" width="10.7109375" style="68" customWidth="1"/>
    <col min="1288" max="1288" width="9.7109375" style="68" customWidth="1"/>
    <col min="1289" max="1289" width="12" style="68" customWidth="1"/>
    <col min="1290" max="1291" width="10.7109375" style="68" customWidth="1"/>
    <col min="1292" max="1292" width="10.140625" style="68" customWidth="1"/>
    <col min="1293" max="1293" width="10.7109375" style="68" customWidth="1"/>
    <col min="1294" max="1536" width="9.140625" style="68"/>
    <col min="1537" max="1537" width="10.85546875" style="68" customWidth="1"/>
    <col min="1538" max="1538" width="11.140625" style="68" customWidth="1"/>
    <col min="1539" max="1540" width="11.28515625" style="68" customWidth="1"/>
    <col min="1541" max="1541" width="12" style="68" customWidth="1"/>
    <col min="1542" max="1542" width="10.28515625" style="68" customWidth="1"/>
    <col min="1543" max="1543" width="10.7109375" style="68" customWidth="1"/>
    <col min="1544" max="1544" width="9.7109375" style="68" customWidth="1"/>
    <col min="1545" max="1545" width="12" style="68" customWidth="1"/>
    <col min="1546" max="1547" width="10.7109375" style="68" customWidth="1"/>
    <col min="1548" max="1548" width="10.140625" style="68" customWidth="1"/>
    <col min="1549" max="1549" width="10.7109375" style="68" customWidth="1"/>
    <col min="1550" max="1792" width="9.140625" style="68"/>
    <col min="1793" max="1793" width="10.85546875" style="68" customWidth="1"/>
    <col min="1794" max="1794" width="11.140625" style="68" customWidth="1"/>
    <col min="1795" max="1796" width="11.28515625" style="68" customWidth="1"/>
    <col min="1797" max="1797" width="12" style="68" customWidth="1"/>
    <col min="1798" max="1798" width="10.28515625" style="68" customWidth="1"/>
    <col min="1799" max="1799" width="10.7109375" style="68" customWidth="1"/>
    <col min="1800" max="1800" width="9.7109375" style="68" customWidth="1"/>
    <col min="1801" max="1801" width="12" style="68" customWidth="1"/>
    <col min="1802" max="1803" width="10.7109375" style="68" customWidth="1"/>
    <col min="1804" max="1804" width="10.140625" style="68" customWidth="1"/>
    <col min="1805" max="1805" width="10.7109375" style="68" customWidth="1"/>
    <col min="1806" max="2048" width="9.140625" style="68"/>
    <col min="2049" max="2049" width="10.85546875" style="68" customWidth="1"/>
    <col min="2050" max="2050" width="11.140625" style="68" customWidth="1"/>
    <col min="2051" max="2052" width="11.28515625" style="68" customWidth="1"/>
    <col min="2053" max="2053" width="12" style="68" customWidth="1"/>
    <col min="2054" max="2054" width="10.28515625" style="68" customWidth="1"/>
    <col min="2055" max="2055" width="10.7109375" style="68" customWidth="1"/>
    <col min="2056" max="2056" width="9.7109375" style="68" customWidth="1"/>
    <col min="2057" max="2057" width="12" style="68" customWidth="1"/>
    <col min="2058" max="2059" width="10.7109375" style="68" customWidth="1"/>
    <col min="2060" max="2060" width="10.140625" style="68" customWidth="1"/>
    <col min="2061" max="2061" width="10.7109375" style="68" customWidth="1"/>
    <col min="2062" max="2304" width="9.140625" style="68"/>
    <col min="2305" max="2305" width="10.85546875" style="68" customWidth="1"/>
    <col min="2306" max="2306" width="11.140625" style="68" customWidth="1"/>
    <col min="2307" max="2308" width="11.28515625" style="68" customWidth="1"/>
    <col min="2309" max="2309" width="12" style="68" customWidth="1"/>
    <col min="2310" max="2310" width="10.28515625" style="68" customWidth="1"/>
    <col min="2311" max="2311" width="10.7109375" style="68" customWidth="1"/>
    <col min="2312" max="2312" width="9.7109375" style="68" customWidth="1"/>
    <col min="2313" max="2313" width="12" style="68" customWidth="1"/>
    <col min="2314" max="2315" width="10.7109375" style="68" customWidth="1"/>
    <col min="2316" max="2316" width="10.140625" style="68" customWidth="1"/>
    <col min="2317" max="2317" width="10.7109375" style="68" customWidth="1"/>
    <col min="2318" max="2560" width="9.140625" style="68"/>
    <col min="2561" max="2561" width="10.85546875" style="68" customWidth="1"/>
    <col min="2562" max="2562" width="11.140625" style="68" customWidth="1"/>
    <col min="2563" max="2564" width="11.28515625" style="68" customWidth="1"/>
    <col min="2565" max="2565" width="12" style="68" customWidth="1"/>
    <col min="2566" max="2566" width="10.28515625" style="68" customWidth="1"/>
    <col min="2567" max="2567" width="10.7109375" style="68" customWidth="1"/>
    <col min="2568" max="2568" width="9.7109375" style="68" customWidth="1"/>
    <col min="2569" max="2569" width="12" style="68" customWidth="1"/>
    <col min="2570" max="2571" width="10.7109375" style="68" customWidth="1"/>
    <col min="2572" max="2572" width="10.140625" style="68" customWidth="1"/>
    <col min="2573" max="2573" width="10.7109375" style="68" customWidth="1"/>
    <col min="2574" max="2816" width="9.140625" style="68"/>
    <col min="2817" max="2817" width="10.85546875" style="68" customWidth="1"/>
    <col min="2818" max="2818" width="11.140625" style="68" customWidth="1"/>
    <col min="2819" max="2820" width="11.28515625" style="68" customWidth="1"/>
    <col min="2821" max="2821" width="12" style="68" customWidth="1"/>
    <col min="2822" max="2822" width="10.28515625" style="68" customWidth="1"/>
    <col min="2823" max="2823" width="10.7109375" style="68" customWidth="1"/>
    <col min="2824" max="2824" width="9.7109375" style="68" customWidth="1"/>
    <col min="2825" max="2825" width="12" style="68" customWidth="1"/>
    <col min="2826" max="2827" width="10.7109375" style="68" customWidth="1"/>
    <col min="2828" max="2828" width="10.140625" style="68" customWidth="1"/>
    <col min="2829" max="2829" width="10.7109375" style="68" customWidth="1"/>
    <col min="2830" max="3072" width="9.140625" style="68"/>
    <col min="3073" max="3073" width="10.85546875" style="68" customWidth="1"/>
    <col min="3074" max="3074" width="11.140625" style="68" customWidth="1"/>
    <col min="3075" max="3076" width="11.28515625" style="68" customWidth="1"/>
    <col min="3077" max="3077" width="12" style="68" customWidth="1"/>
    <col min="3078" max="3078" width="10.28515625" style="68" customWidth="1"/>
    <col min="3079" max="3079" width="10.7109375" style="68" customWidth="1"/>
    <col min="3080" max="3080" width="9.7109375" style="68" customWidth="1"/>
    <col min="3081" max="3081" width="12" style="68" customWidth="1"/>
    <col min="3082" max="3083" width="10.7109375" style="68" customWidth="1"/>
    <col min="3084" max="3084" width="10.140625" style="68" customWidth="1"/>
    <col min="3085" max="3085" width="10.7109375" style="68" customWidth="1"/>
    <col min="3086" max="3328" width="9.140625" style="68"/>
    <col min="3329" max="3329" width="10.85546875" style="68" customWidth="1"/>
    <col min="3330" max="3330" width="11.140625" style="68" customWidth="1"/>
    <col min="3331" max="3332" width="11.28515625" style="68" customWidth="1"/>
    <col min="3333" max="3333" width="12" style="68" customWidth="1"/>
    <col min="3334" max="3334" width="10.28515625" style="68" customWidth="1"/>
    <col min="3335" max="3335" width="10.7109375" style="68" customWidth="1"/>
    <col min="3336" max="3336" width="9.7109375" style="68" customWidth="1"/>
    <col min="3337" max="3337" width="12" style="68" customWidth="1"/>
    <col min="3338" max="3339" width="10.7109375" style="68" customWidth="1"/>
    <col min="3340" max="3340" width="10.140625" style="68" customWidth="1"/>
    <col min="3341" max="3341" width="10.7109375" style="68" customWidth="1"/>
    <col min="3342" max="3584" width="9.140625" style="68"/>
    <col min="3585" max="3585" width="10.85546875" style="68" customWidth="1"/>
    <col min="3586" max="3586" width="11.140625" style="68" customWidth="1"/>
    <col min="3587" max="3588" width="11.28515625" style="68" customWidth="1"/>
    <col min="3589" max="3589" width="12" style="68" customWidth="1"/>
    <col min="3590" max="3590" width="10.28515625" style="68" customWidth="1"/>
    <col min="3591" max="3591" width="10.7109375" style="68" customWidth="1"/>
    <col min="3592" max="3592" width="9.7109375" style="68" customWidth="1"/>
    <col min="3593" max="3593" width="12" style="68" customWidth="1"/>
    <col min="3594" max="3595" width="10.7109375" style="68" customWidth="1"/>
    <col min="3596" max="3596" width="10.140625" style="68" customWidth="1"/>
    <col min="3597" max="3597" width="10.7109375" style="68" customWidth="1"/>
    <col min="3598" max="3840" width="9.140625" style="68"/>
    <col min="3841" max="3841" width="10.85546875" style="68" customWidth="1"/>
    <col min="3842" max="3842" width="11.140625" style="68" customWidth="1"/>
    <col min="3843" max="3844" width="11.28515625" style="68" customWidth="1"/>
    <col min="3845" max="3845" width="12" style="68" customWidth="1"/>
    <col min="3846" max="3846" width="10.28515625" style="68" customWidth="1"/>
    <col min="3847" max="3847" width="10.7109375" style="68" customWidth="1"/>
    <col min="3848" max="3848" width="9.7109375" style="68" customWidth="1"/>
    <col min="3849" max="3849" width="12" style="68" customWidth="1"/>
    <col min="3850" max="3851" width="10.7109375" style="68" customWidth="1"/>
    <col min="3852" max="3852" width="10.140625" style="68" customWidth="1"/>
    <col min="3853" max="3853" width="10.7109375" style="68" customWidth="1"/>
    <col min="3854" max="4096" width="9.140625" style="68"/>
    <col min="4097" max="4097" width="10.85546875" style="68" customWidth="1"/>
    <col min="4098" max="4098" width="11.140625" style="68" customWidth="1"/>
    <col min="4099" max="4100" width="11.28515625" style="68" customWidth="1"/>
    <col min="4101" max="4101" width="12" style="68" customWidth="1"/>
    <col min="4102" max="4102" width="10.28515625" style="68" customWidth="1"/>
    <col min="4103" max="4103" width="10.7109375" style="68" customWidth="1"/>
    <col min="4104" max="4104" width="9.7109375" style="68" customWidth="1"/>
    <col min="4105" max="4105" width="12" style="68" customWidth="1"/>
    <col min="4106" max="4107" width="10.7109375" style="68" customWidth="1"/>
    <col min="4108" max="4108" width="10.140625" style="68" customWidth="1"/>
    <col min="4109" max="4109" width="10.7109375" style="68" customWidth="1"/>
    <col min="4110" max="4352" width="9.140625" style="68"/>
    <col min="4353" max="4353" width="10.85546875" style="68" customWidth="1"/>
    <col min="4354" max="4354" width="11.140625" style="68" customWidth="1"/>
    <col min="4355" max="4356" width="11.28515625" style="68" customWidth="1"/>
    <col min="4357" max="4357" width="12" style="68" customWidth="1"/>
    <col min="4358" max="4358" width="10.28515625" style="68" customWidth="1"/>
    <col min="4359" max="4359" width="10.7109375" style="68" customWidth="1"/>
    <col min="4360" max="4360" width="9.7109375" style="68" customWidth="1"/>
    <col min="4361" max="4361" width="12" style="68" customWidth="1"/>
    <col min="4362" max="4363" width="10.7109375" style="68" customWidth="1"/>
    <col min="4364" max="4364" width="10.140625" style="68" customWidth="1"/>
    <col min="4365" max="4365" width="10.7109375" style="68" customWidth="1"/>
    <col min="4366" max="4608" width="9.140625" style="68"/>
    <col min="4609" max="4609" width="10.85546875" style="68" customWidth="1"/>
    <col min="4610" max="4610" width="11.140625" style="68" customWidth="1"/>
    <col min="4611" max="4612" width="11.28515625" style="68" customWidth="1"/>
    <col min="4613" max="4613" width="12" style="68" customWidth="1"/>
    <col min="4614" max="4614" width="10.28515625" style="68" customWidth="1"/>
    <col min="4615" max="4615" width="10.7109375" style="68" customWidth="1"/>
    <col min="4616" max="4616" width="9.7109375" style="68" customWidth="1"/>
    <col min="4617" max="4617" width="12" style="68" customWidth="1"/>
    <col min="4618" max="4619" width="10.7109375" style="68" customWidth="1"/>
    <col min="4620" max="4620" width="10.140625" style="68" customWidth="1"/>
    <col min="4621" max="4621" width="10.7109375" style="68" customWidth="1"/>
    <col min="4622" max="4864" width="9.140625" style="68"/>
    <col min="4865" max="4865" width="10.85546875" style="68" customWidth="1"/>
    <col min="4866" max="4866" width="11.140625" style="68" customWidth="1"/>
    <col min="4867" max="4868" width="11.28515625" style="68" customWidth="1"/>
    <col min="4869" max="4869" width="12" style="68" customWidth="1"/>
    <col min="4870" max="4870" width="10.28515625" style="68" customWidth="1"/>
    <col min="4871" max="4871" width="10.7109375" style="68" customWidth="1"/>
    <col min="4872" max="4872" width="9.7109375" style="68" customWidth="1"/>
    <col min="4873" max="4873" width="12" style="68" customWidth="1"/>
    <col min="4874" max="4875" width="10.7109375" style="68" customWidth="1"/>
    <col min="4876" max="4876" width="10.140625" style="68" customWidth="1"/>
    <col min="4877" max="4877" width="10.7109375" style="68" customWidth="1"/>
    <col min="4878" max="5120" width="9.140625" style="68"/>
    <col min="5121" max="5121" width="10.85546875" style="68" customWidth="1"/>
    <col min="5122" max="5122" width="11.140625" style="68" customWidth="1"/>
    <col min="5123" max="5124" width="11.28515625" style="68" customWidth="1"/>
    <col min="5125" max="5125" width="12" style="68" customWidth="1"/>
    <col min="5126" max="5126" width="10.28515625" style="68" customWidth="1"/>
    <col min="5127" max="5127" width="10.7109375" style="68" customWidth="1"/>
    <col min="5128" max="5128" width="9.7109375" style="68" customWidth="1"/>
    <col min="5129" max="5129" width="12" style="68" customWidth="1"/>
    <col min="5130" max="5131" width="10.7109375" style="68" customWidth="1"/>
    <col min="5132" max="5132" width="10.140625" style="68" customWidth="1"/>
    <col min="5133" max="5133" width="10.7109375" style="68" customWidth="1"/>
    <col min="5134" max="5376" width="9.140625" style="68"/>
    <col min="5377" max="5377" width="10.85546875" style="68" customWidth="1"/>
    <col min="5378" max="5378" width="11.140625" style="68" customWidth="1"/>
    <col min="5379" max="5380" width="11.28515625" style="68" customWidth="1"/>
    <col min="5381" max="5381" width="12" style="68" customWidth="1"/>
    <col min="5382" max="5382" width="10.28515625" style="68" customWidth="1"/>
    <col min="5383" max="5383" width="10.7109375" style="68" customWidth="1"/>
    <col min="5384" max="5384" width="9.7109375" style="68" customWidth="1"/>
    <col min="5385" max="5385" width="12" style="68" customWidth="1"/>
    <col min="5386" max="5387" width="10.7109375" style="68" customWidth="1"/>
    <col min="5388" max="5388" width="10.140625" style="68" customWidth="1"/>
    <col min="5389" max="5389" width="10.7109375" style="68" customWidth="1"/>
    <col min="5390" max="5632" width="9.140625" style="68"/>
    <col min="5633" max="5633" width="10.85546875" style="68" customWidth="1"/>
    <col min="5634" max="5634" width="11.140625" style="68" customWidth="1"/>
    <col min="5635" max="5636" width="11.28515625" style="68" customWidth="1"/>
    <col min="5637" max="5637" width="12" style="68" customWidth="1"/>
    <col min="5638" max="5638" width="10.28515625" style="68" customWidth="1"/>
    <col min="5639" max="5639" width="10.7109375" style="68" customWidth="1"/>
    <col min="5640" max="5640" width="9.7109375" style="68" customWidth="1"/>
    <col min="5641" max="5641" width="12" style="68" customWidth="1"/>
    <col min="5642" max="5643" width="10.7109375" style="68" customWidth="1"/>
    <col min="5644" max="5644" width="10.140625" style="68" customWidth="1"/>
    <col min="5645" max="5645" width="10.7109375" style="68" customWidth="1"/>
    <col min="5646" max="5888" width="9.140625" style="68"/>
    <col min="5889" max="5889" width="10.85546875" style="68" customWidth="1"/>
    <col min="5890" max="5890" width="11.140625" style="68" customWidth="1"/>
    <col min="5891" max="5892" width="11.28515625" style="68" customWidth="1"/>
    <col min="5893" max="5893" width="12" style="68" customWidth="1"/>
    <col min="5894" max="5894" width="10.28515625" style="68" customWidth="1"/>
    <col min="5895" max="5895" width="10.7109375" style="68" customWidth="1"/>
    <col min="5896" max="5896" width="9.7109375" style="68" customWidth="1"/>
    <col min="5897" max="5897" width="12" style="68" customWidth="1"/>
    <col min="5898" max="5899" width="10.7109375" style="68" customWidth="1"/>
    <col min="5900" max="5900" width="10.140625" style="68" customWidth="1"/>
    <col min="5901" max="5901" width="10.7109375" style="68" customWidth="1"/>
    <col min="5902" max="6144" width="9.140625" style="68"/>
    <col min="6145" max="6145" width="10.85546875" style="68" customWidth="1"/>
    <col min="6146" max="6146" width="11.140625" style="68" customWidth="1"/>
    <col min="6147" max="6148" width="11.28515625" style="68" customWidth="1"/>
    <col min="6149" max="6149" width="12" style="68" customWidth="1"/>
    <col min="6150" max="6150" width="10.28515625" style="68" customWidth="1"/>
    <col min="6151" max="6151" width="10.7109375" style="68" customWidth="1"/>
    <col min="6152" max="6152" width="9.7109375" style="68" customWidth="1"/>
    <col min="6153" max="6153" width="12" style="68" customWidth="1"/>
    <col min="6154" max="6155" width="10.7109375" style="68" customWidth="1"/>
    <col min="6156" max="6156" width="10.140625" style="68" customWidth="1"/>
    <col min="6157" max="6157" width="10.7109375" style="68" customWidth="1"/>
    <col min="6158" max="6400" width="9.140625" style="68"/>
    <col min="6401" max="6401" width="10.85546875" style="68" customWidth="1"/>
    <col min="6402" max="6402" width="11.140625" style="68" customWidth="1"/>
    <col min="6403" max="6404" width="11.28515625" style="68" customWidth="1"/>
    <col min="6405" max="6405" width="12" style="68" customWidth="1"/>
    <col min="6406" max="6406" width="10.28515625" style="68" customWidth="1"/>
    <col min="6407" max="6407" width="10.7109375" style="68" customWidth="1"/>
    <col min="6408" max="6408" width="9.7109375" style="68" customWidth="1"/>
    <col min="6409" max="6409" width="12" style="68" customWidth="1"/>
    <col min="6410" max="6411" width="10.7109375" style="68" customWidth="1"/>
    <col min="6412" max="6412" width="10.140625" style="68" customWidth="1"/>
    <col min="6413" max="6413" width="10.7109375" style="68" customWidth="1"/>
    <col min="6414" max="6656" width="9.140625" style="68"/>
    <col min="6657" max="6657" width="10.85546875" style="68" customWidth="1"/>
    <col min="6658" max="6658" width="11.140625" style="68" customWidth="1"/>
    <col min="6659" max="6660" width="11.28515625" style="68" customWidth="1"/>
    <col min="6661" max="6661" width="12" style="68" customWidth="1"/>
    <col min="6662" max="6662" width="10.28515625" style="68" customWidth="1"/>
    <col min="6663" max="6663" width="10.7109375" style="68" customWidth="1"/>
    <col min="6664" max="6664" width="9.7109375" style="68" customWidth="1"/>
    <col min="6665" max="6665" width="12" style="68" customWidth="1"/>
    <col min="6666" max="6667" width="10.7109375" style="68" customWidth="1"/>
    <col min="6668" max="6668" width="10.140625" style="68" customWidth="1"/>
    <col min="6669" max="6669" width="10.7109375" style="68" customWidth="1"/>
    <col min="6670" max="6912" width="9.140625" style="68"/>
    <col min="6913" max="6913" width="10.85546875" style="68" customWidth="1"/>
    <col min="6914" max="6914" width="11.140625" style="68" customWidth="1"/>
    <col min="6915" max="6916" width="11.28515625" style="68" customWidth="1"/>
    <col min="6917" max="6917" width="12" style="68" customWidth="1"/>
    <col min="6918" max="6918" width="10.28515625" style="68" customWidth="1"/>
    <col min="6919" max="6919" width="10.7109375" style="68" customWidth="1"/>
    <col min="6920" max="6920" width="9.7109375" style="68" customWidth="1"/>
    <col min="6921" max="6921" width="12" style="68" customWidth="1"/>
    <col min="6922" max="6923" width="10.7109375" style="68" customWidth="1"/>
    <col min="6924" max="6924" width="10.140625" style="68" customWidth="1"/>
    <col min="6925" max="6925" width="10.7109375" style="68" customWidth="1"/>
    <col min="6926" max="7168" width="9.140625" style="68"/>
    <col min="7169" max="7169" width="10.85546875" style="68" customWidth="1"/>
    <col min="7170" max="7170" width="11.140625" style="68" customWidth="1"/>
    <col min="7171" max="7172" width="11.28515625" style="68" customWidth="1"/>
    <col min="7173" max="7173" width="12" style="68" customWidth="1"/>
    <col min="7174" max="7174" width="10.28515625" style="68" customWidth="1"/>
    <col min="7175" max="7175" width="10.7109375" style="68" customWidth="1"/>
    <col min="7176" max="7176" width="9.7109375" style="68" customWidth="1"/>
    <col min="7177" max="7177" width="12" style="68" customWidth="1"/>
    <col min="7178" max="7179" width="10.7109375" style="68" customWidth="1"/>
    <col min="7180" max="7180" width="10.140625" style="68" customWidth="1"/>
    <col min="7181" max="7181" width="10.7109375" style="68" customWidth="1"/>
    <col min="7182" max="7424" width="9.140625" style="68"/>
    <col min="7425" max="7425" width="10.85546875" style="68" customWidth="1"/>
    <col min="7426" max="7426" width="11.140625" style="68" customWidth="1"/>
    <col min="7427" max="7428" width="11.28515625" style="68" customWidth="1"/>
    <col min="7429" max="7429" width="12" style="68" customWidth="1"/>
    <col min="7430" max="7430" width="10.28515625" style="68" customWidth="1"/>
    <col min="7431" max="7431" width="10.7109375" style="68" customWidth="1"/>
    <col min="7432" max="7432" width="9.7109375" style="68" customWidth="1"/>
    <col min="7433" max="7433" width="12" style="68" customWidth="1"/>
    <col min="7434" max="7435" width="10.7109375" style="68" customWidth="1"/>
    <col min="7436" max="7436" width="10.140625" style="68" customWidth="1"/>
    <col min="7437" max="7437" width="10.7109375" style="68" customWidth="1"/>
    <col min="7438" max="7680" width="9.140625" style="68"/>
    <col min="7681" max="7681" width="10.85546875" style="68" customWidth="1"/>
    <col min="7682" max="7682" width="11.140625" style="68" customWidth="1"/>
    <col min="7683" max="7684" width="11.28515625" style="68" customWidth="1"/>
    <col min="7685" max="7685" width="12" style="68" customWidth="1"/>
    <col min="7686" max="7686" width="10.28515625" style="68" customWidth="1"/>
    <col min="7687" max="7687" width="10.7109375" style="68" customWidth="1"/>
    <col min="7688" max="7688" width="9.7109375" style="68" customWidth="1"/>
    <col min="7689" max="7689" width="12" style="68" customWidth="1"/>
    <col min="7690" max="7691" width="10.7109375" style="68" customWidth="1"/>
    <col min="7692" max="7692" width="10.140625" style="68" customWidth="1"/>
    <col min="7693" max="7693" width="10.7109375" style="68" customWidth="1"/>
    <col min="7694" max="7936" width="9.140625" style="68"/>
    <col min="7937" max="7937" width="10.85546875" style="68" customWidth="1"/>
    <col min="7938" max="7938" width="11.140625" style="68" customWidth="1"/>
    <col min="7939" max="7940" width="11.28515625" style="68" customWidth="1"/>
    <col min="7941" max="7941" width="12" style="68" customWidth="1"/>
    <col min="7942" max="7942" width="10.28515625" style="68" customWidth="1"/>
    <col min="7943" max="7943" width="10.7109375" style="68" customWidth="1"/>
    <col min="7944" max="7944" width="9.7109375" style="68" customWidth="1"/>
    <col min="7945" max="7945" width="12" style="68" customWidth="1"/>
    <col min="7946" max="7947" width="10.7109375" style="68" customWidth="1"/>
    <col min="7948" max="7948" width="10.140625" style="68" customWidth="1"/>
    <col min="7949" max="7949" width="10.7109375" style="68" customWidth="1"/>
    <col min="7950" max="8192" width="9.140625" style="68"/>
    <col min="8193" max="8193" width="10.85546875" style="68" customWidth="1"/>
    <col min="8194" max="8194" width="11.140625" style="68" customWidth="1"/>
    <col min="8195" max="8196" width="11.28515625" style="68" customWidth="1"/>
    <col min="8197" max="8197" width="12" style="68" customWidth="1"/>
    <col min="8198" max="8198" width="10.28515625" style="68" customWidth="1"/>
    <col min="8199" max="8199" width="10.7109375" style="68" customWidth="1"/>
    <col min="8200" max="8200" width="9.7109375" style="68" customWidth="1"/>
    <col min="8201" max="8201" width="12" style="68" customWidth="1"/>
    <col min="8202" max="8203" width="10.7109375" style="68" customWidth="1"/>
    <col min="8204" max="8204" width="10.140625" style="68" customWidth="1"/>
    <col min="8205" max="8205" width="10.7109375" style="68" customWidth="1"/>
    <col min="8206" max="8448" width="9.140625" style="68"/>
    <col min="8449" max="8449" width="10.85546875" style="68" customWidth="1"/>
    <col min="8450" max="8450" width="11.140625" style="68" customWidth="1"/>
    <col min="8451" max="8452" width="11.28515625" style="68" customWidth="1"/>
    <col min="8453" max="8453" width="12" style="68" customWidth="1"/>
    <col min="8454" max="8454" width="10.28515625" style="68" customWidth="1"/>
    <col min="8455" max="8455" width="10.7109375" style="68" customWidth="1"/>
    <col min="8456" max="8456" width="9.7109375" style="68" customWidth="1"/>
    <col min="8457" max="8457" width="12" style="68" customWidth="1"/>
    <col min="8458" max="8459" width="10.7109375" style="68" customWidth="1"/>
    <col min="8460" max="8460" width="10.140625" style="68" customWidth="1"/>
    <col min="8461" max="8461" width="10.7109375" style="68" customWidth="1"/>
    <col min="8462" max="8704" width="9.140625" style="68"/>
    <col min="8705" max="8705" width="10.85546875" style="68" customWidth="1"/>
    <col min="8706" max="8706" width="11.140625" style="68" customWidth="1"/>
    <col min="8707" max="8708" width="11.28515625" style="68" customWidth="1"/>
    <col min="8709" max="8709" width="12" style="68" customWidth="1"/>
    <col min="8710" max="8710" width="10.28515625" style="68" customWidth="1"/>
    <col min="8711" max="8711" width="10.7109375" style="68" customWidth="1"/>
    <col min="8712" max="8712" width="9.7109375" style="68" customWidth="1"/>
    <col min="8713" max="8713" width="12" style="68" customWidth="1"/>
    <col min="8714" max="8715" width="10.7109375" style="68" customWidth="1"/>
    <col min="8716" max="8716" width="10.140625" style="68" customWidth="1"/>
    <col min="8717" max="8717" width="10.7109375" style="68" customWidth="1"/>
    <col min="8718" max="8960" width="9.140625" style="68"/>
    <col min="8961" max="8961" width="10.85546875" style="68" customWidth="1"/>
    <col min="8962" max="8962" width="11.140625" style="68" customWidth="1"/>
    <col min="8963" max="8964" width="11.28515625" style="68" customWidth="1"/>
    <col min="8965" max="8965" width="12" style="68" customWidth="1"/>
    <col min="8966" max="8966" width="10.28515625" style="68" customWidth="1"/>
    <col min="8967" max="8967" width="10.7109375" style="68" customWidth="1"/>
    <col min="8968" max="8968" width="9.7109375" style="68" customWidth="1"/>
    <col min="8969" max="8969" width="12" style="68" customWidth="1"/>
    <col min="8970" max="8971" width="10.7109375" style="68" customWidth="1"/>
    <col min="8972" max="8972" width="10.140625" style="68" customWidth="1"/>
    <col min="8973" max="8973" width="10.7109375" style="68" customWidth="1"/>
    <col min="8974" max="9216" width="9.140625" style="68"/>
    <col min="9217" max="9217" width="10.85546875" style="68" customWidth="1"/>
    <col min="9218" max="9218" width="11.140625" style="68" customWidth="1"/>
    <col min="9219" max="9220" width="11.28515625" style="68" customWidth="1"/>
    <col min="9221" max="9221" width="12" style="68" customWidth="1"/>
    <col min="9222" max="9222" width="10.28515625" style="68" customWidth="1"/>
    <col min="9223" max="9223" width="10.7109375" style="68" customWidth="1"/>
    <col min="9224" max="9224" width="9.7109375" style="68" customWidth="1"/>
    <col min="9225" max="9225" width="12" style="68" customWidth="1"/>
    <col min="9226" max="9227" width="10.7109375" style="68" customWidth="1"/>
    <col min="9228" max="9228" width="10.140625" style="68" customWidth="1"/>
    <col min="9229" max="9229" width="10.7109375" style="68" customWidth="1"/>
    <col min="9230" max="9472" width="9.140625" style="68"/>
    <col min="9473" max="9473" width="10.85546875" style="68" customWidth="1"/>
    <col min="9474" max="9474" width="11.140625" style="68" customWidth="1"/>
    <col min="9475" max="9476" width="11.28515625" style="68" customWidth="1"/>
    <col min="9477" max="9477" width="12" style="68" customWidth="1"/>
    <col min="9478" max="9478" width="10.28515625" style="68" customWidth="1"/>
    <col min="9479" max="9479" width="10.7109375" style="68" customWidth="1"/>
    <col min="9480" max="9480" width="9.7109375" style="68" customWidth="1"/>
    <col min="9481" max="9481" width="12" style="68" customWidth="1"/>
    <col min="9482" max="9483" width="10.7109375" style="68" customWidth="1"/>
    <col min="9484" max="9484" width="10.140625" style="68" customWidth="1"/>
    <col min="9485" max="9485" width="10.7109375" style="68" customWidth="1"/>
    <col min="9486" max="9728" width="9.140625" style="68"/>
    <col min="9729" max="9729" width="10.85546875" style="68" customWidth="1"/>
    <col min="9730" max="9730" width="11.140625" style="68" customWidth="1"/>
    <col min="9731" max="9732" width="11.28515625" style="68" customWidth="1"/>
    <col min="9733" max="9733" width="12" style="68" customWidth="1"/>
    <col min="9734" max="9734" width="10.28515625" style="68" customWidth="1"/>
    <col min="9735" max="9735" width="10.7109375" style="68" customWidth="1"/>
    <col min="9736" max="9736" width="9.7109375" style="68" customWidth="1"/>
    <col min="9737" max="9737" width="12" style="68" customWidth="1"/>
    <col min="9738" max="9739" width="10.7109375" style="68" customWidth="1"/>
    <col min="9740" max="9740" width="10.140625" style="68" customWidth="1"/>
    <col min="9741" max="9741" width="10.7109375" style="68" customWidth="1"/>
    <col min="9742" max="9984" width="9.140625" style="68"/>
    <col min="9985" max="9985" width="10.85546875" style="68" customWidth="1"/>
    <col min="9986" max="9986" width="11.140625" style="68" customWidth="1"/>
    <col min="9987" max="9988" width="11.28515625" style="68" customWidth="1"/>
    <col min="9989" max="9989" width="12" style="68" customWidth="1"/>
    <col min="9990" max="9990" width="10.28515625" style="68" customWidth="1"/>
    <col min="9991" max="9991" width="10.7109375" style="68" customWidth="1"/>
    <col min="9992" max="9992" width="9.7109375" style="68" customWidth="1"/>
    <col min="9993" max="9993" width="12" style="68" customWidth="1"/>
    <col min="9994" max="9995" width="10.7109375" style="68" customWidth="1"/>
    <col min="9996" max="9996" width="10.140625" style="68" customWidth="1"/>
    <col min="9997" max="9997" width="10.7109375" style="68" customWidth="1"/>
    <col min="9998" max="10240" width="9.140625" style="68"/>
    <col min="10241" max="10241" width="10.85546875" style="68" customWidth="1"/>
    <col min="10242" max="10242" width="11.140625" style="68" customWidth="1"/>
    <col min="10243" max="10244" width="11.28515625" style="68" customWidth="1"/>
    <col min="10245" max="10245" width="12" style="68" customWidth="1"/>
    <col min="10246" max="10246" width="10.28515625" style="68" customWidth="1"/>
    <col min="10247" max="10247" width="10.7109375" style="68" customWidth="1"/>
    <col min="10248" max="10248" width="9.7109375" style="68" customWidth="1"/>
    <col min="10249" max="10249" width="12" style="68" customWidth="1"/>
    <col min="10250" max="10251" width="10.7109375" style="68" customWidth="1"/>
    <col min="10252" max="10252" width="10.140625" style="68" customWidth="1"/>
    <col min="10253" max="10253" width="10.7109375" style="68" customWidth="1"/>
    <col min="10254" max="10496" width="9.140625" style="68"/>
    <col min="10497" max="10497" width="10.85546875" style="68" customWidth="1"/>
    <col min="10498" max="10498" width="11.140625" style="68" customWidth="1"/>
    <col min="10499" max="10500" width="11.28515625" style="68" customWidth="1"/>
    <col min="10501" max="10501" width="12" style="68" customWidth="1"/>
    <col min="10502" max="10502" width="10.28515625" style="68" customWidth="1"/>
    <col min="10503" max="10503" width="10.7109375" style="68" customWidth="1"/>
    <col min="10504" max="10504" width="9.7109375" style="68" customWidth="1"/>
    <col min="10505" max="10505" width="12" style="68" customWidth="1"/>
    <col min="10506" max="10507" width="10.7109375" style="68" customWidth="1"/>
    <col min="10508" max="10508" width="10.140625" style="68" customWidth="1"/>
    <col min="10509" max="10509" width="10.7109375" style="68" customWidth="1"/>
    <col min="10510" max="10752" width="9.140625" style="68"/>
    <col min="10753" max="10753" width="10.85546875" style="68" customWidth="1"/>
    <col min="10754" max="10754" width="11.140625" style="68" customWidth="1"/>
    <col min="10755" max="10756" width="11.28515625" style="68" customWidth="1"/>
    <col min="10757" max="10757" width="12" style="68" customWidth="1"/>
    <col min="10758" max="10758" width="10.28515625" style="68" customWidth="1"/>
    <col min="10759" max="10759" width="10.7109375" style="68" customWidth="1"/>
    <col min="10760" max="10760" width="9.7109375" style="68" customWidth="1"/>
    <col min="10761" max="10761" width="12" style="68" customWidth="1"/>
    <col min="10762" max="10763" width="10.7109375" style="68" customWidth="1"/>
    <col min="10764" max="10764" width="10.140625" style="68" customWidth="1"/>
    <col min="10765" max="10765" width="10.7109375" style="68" customWidth="1"/>
    <col min="10766" max="11008" width="9.140625" style="68"/>
    <col min="11009" max="11009" width="10.85546875" style="68" customWidth="1"/>
    <col min="11010" max="11010" width="11.140625" style="68" customWidth="1"/>
    <col min="11011" max="11012" width="11.28515625" style="68" customWidth="1"/>
    <col min="11013" max="11013" width="12" style="68" customWidth="1"/>
    <col min="11014" max="11014" width="10.28515625" style="68" customWidth="1"/>
    <col min="11015" max="11015" width="10.7109375" style="68" customWidth="1"/>
    <col min="11016" max="11016" width="9.7109375" style="68" customWidth="1"/>
    <col min="11017" max="11017" width="12" style="68" customWidth="1"/>
    <col min="11018" max="11019" width="10.7109375" style="68" customWidth="1"/>
    <col min="11020" max="11020" width="10.140625" style="68" customWidth="1"/>
    <col min="11021" max="11021" width="10.7109375" style="68" customWidth="1"/>
    <col min="11022" max="11264" width="9.140625" style="68"/>
    <col min="11265" max="11265" width="10.85546875" style="68" customWidth="1"/>
    <col min="11266" max="11266" width="11.140625" style="68" customWidth="1"/>
    <col min="11267" max="11268" width="11.28515625" style="68" customWidth="1"/>
    <col min="11269" max="11269" width="12" style="68" customWidth="1"/>
    <col min="11270" max="11270" width="10.28515625" style="68" customWidth="1"/>
    <col min="11271" max="11271" width="10.7109375" style="68" customWidth="1"/>
    <col min="11272" max="11272" width="9.7109375" style="68" customWidth="1"/>
    <col min="11273" max="11273" width="12" style="68" customWidth="1"/>
    <col min="11274" max="11275" width="10.7109375" style="68" customWidth="1"/>
    <col min="11276" max="11276" width="10.140625" style="68" customWidth="1"/>
    <col min="11277" max="11277" width="10.7109375" style="68" customWidth="1"/>
    <col min="11278" max="11520" width="9.140625" style="68"/>
    <col min="11521" max="11521" width="10.85546875" style="68" customWidth="1"/>
    <col min="11522" max="11522" width="11.140625" style="68" customWidth="1"/>
    <col min="11523" max="11524" width="11.28515625" style="68" customWidth="1"/>
    <col min="11525" max="11525" width="12" style="68" customWidth="1"/>
    <col min="11526" max="11526" width="10.28515625" style="68" customWidth="1"/>
    <col min="11527" max="11527" width="10.7109375" style="68" customWidth="1"/>
    <col min="11528" max="11528" width="9.7109375" style="68" customWidth="1"/>
    <col min="11529" max="11529" width="12" style="68" customWidth="1"/>
    <col min="11530" max="11531" width="10.7109375" style="68" customWidth="1"/>
    <col min="11532" max="11532" width="10.140625" style="68" customWidth="1"/>
    <col min="11533" max="11533" width="10.7109375" style="68" customWidth="1"/>
    <col min="11534" max="11776" width="9.140625" style="68"/>
    <col min="11777" max="11777" width="10.85546875" style="68" customWidth="1"/>
    <col min="11778" max="11778" width="11.140625" style="68" customWidth="1"/>
    <col min="11779" max="11780" width="11.28515625" style="68" customWidth="1"/>
    <col min="11781" max="11781" width="12" style="68" customWidth="1"/>
    <col min="11782" max="11782" width="10.28515625" style="68" customWidth="1"/>
    <col min="11783" max="11783" width="10.7109375" style="68" customWidth="1"/>
    <col min="11784" max="11784" width="9.7109375" style="68" customWidth="1"/>
    <col min="11785" max="11785" width="12" style="68" customWidth="1"/>
    <col min="11786" max="11787" width="10.7109375" style="68" customWidth="1"/>
    <col min="11788" max="11788" width="10.140625" style="68" customWidth="1"/>
    <col min="11789" max="11789" width="10.7109375" style="68" customWidth="1"/>
    <col min="11790" max="12032" width="9.140625" style="68"/>
    <col min="12033" max="12033" width="10.85546875" style="68" customWidth="1"/>
    <col min="12034" max="12034" width="11.140625" style="68" customWidth="1"/>
    <col min="12035" max="12036" width="11.28515625" style="68" customWidth="1"/>
    <col min="12037" max="12037" width="12" style="68" customWidth="1"/>
    <col min="12038" max="12038" width="10.28515625" style="68" customWidth="1"/>
    <col min="12039" max="12039" width="10.7109375" style="68" customWidth="1"/>
    <col min="12040" max="12040" width="9.7109375" style="68" customWidth="1"/>
    <col min="12041" max="12041" width="12" style="68" customWidth="1"/>
    <col min="12042" max="12043" width="10.7109375" style="68" customWidth="1"/>
    <col min="12044" max="12044" width="10.140625" style="68" customWidth="1"/>
    <col min="12045" max="12045" width="10.7109375" style="68" customWidth="1"/>
    <col min="12046" max="12288" width="9.140625" style="68"/>
    <col min="12289" max="12289" width="10.85546875" style="68" customWidth="1"/>
    <col min="12290" max="12290" width="11.140625" style="68" customWidth="1"/>
    <col min="12291" max="12292" width="11.28515625" style="68" customWidth="1"/>
    <col min="12293" max="12293" width="12" style="68" customWidth="1"/>
    <col min="12294" max="12294" width="10.28515625" style="68" customWidth="1"/>
    <col min="12295" max="12295" width="10.7109375" style="68" customWidth="1"/>
    <col min="12296" max="12296" width="9.7109375" style="68" customWidth="1"/>
    <col min="12297" max="12297" width="12" style="68" customWidth="1"/>
    <col min="12298" max="12299" width="10.7109375" style="68" customWidth="1"/>
    <col min="12300" max="12300" width="10.140625" style="68" customWidth="1"/>
    <col min="12301" max="12301" width="10.7109375" style="68" customWidth="1"/>
    <col min="12302" max="12544" width="9.140625" style="68"/>
    <col min="12545" max="12545" width="10.85546875" style="68" customWidth="1"/>
    <col min="12546" max="12546" width="11.140625" style="68" customWidth="1"/>
    <col min="12547" max="12548" width="11.28515625" style="68" customWidth="1"/>
    <col min="12549" max="12549" width="12" style="68" customWidth="1"/>
    <col min="12550" max="12550" width="10.28515625" style="68" customWidth="1"/>
    <col min="12551" max="12551" width="10.7109375" style="68" customWidth="1"/>
    <col min="12552" max="12552" width="9.7109375" style="68" customWidth="1"/>
    <col min="12553" max="12553" width="12" style="68" customWidth="1"/>
    <col min="12554" max="12555" width="10.7109375" style="68" customWidth="1"/>
    <col min="12556" max="12556" width="10.140625" style="68" customWidth="1"/>
    <col min="12557" max="12557" width="10.7109375" style="68" customWidth="1"/>
    <col min="12558" max="12800" width="9.140625" style="68"/>
    <col min="12801" max="12801" width="10.85546875" style="68" customWidth="1"/>
    <col min="12802" max="12802" width="11.140625" style="68" customWidth="1"/>
    <col min="12803" max="12804" width="11.28515625" style="68" customWidth="1"/>
    <col min="12805" max="12805" width="12" style="68" customWidth="1"/>
    <col min="12806" max="12806" width="10.28515625" style="68" customWidth="1"/>
    <col min="12807" max="12807" width="10.7109375" style="68" customWidth="1"/>
    <col min="12808" max="12808" width="9.7109375" style="68" customWidth="1"/>
    <col min="12809" max="12809" width="12" style="68" customWidth="1"/>
    <col min="12810" max="12811" width="10.7109375" style="68" customWidth="1"/>
    <col min="12812" max="12812" width="10.140625" style="68" customWidth="1"/>
    <col min="12813" max="12813" width="10.7109375" style="68" customWidth="1"/>
    <col min="12814" max="13056" width="9.140625" style="68"/>
    <col min="13057" max="13057" width="10.85546875" style="68" customWidth="1"/>
    <col min="13058" max="13058" width="11.140625" style="68" customWidth="1"/>
    <col min="13059" max="13060" width="11.28515625" style="68" customWidth="1"/>
    <col min="13061" max="13061" width="12" style="68" customWidth="1"/>
    <col min="13062" max="13062" width="10.28515625" style="68" customWidth="1"/>
    <col min="13063" max="13063" width="10.7109375" style="68" customWidth="1"/>
    <col min="13064" max="13064" width="9.7109375" style="68" customWidth="1"/>
    <col min="13065" max="13065" width="12" style="68" customWidth="1"/>
    <col min="13066" max="13067" width="10.7109375" style="68" customWidth="1"/>
    <col min="13068" max="13068" width="10.140625" style="68" customWidth="1"/>
    <col min="13069" max="13069" width="10.7109375" style="68" customWidth="1"/>
    <col min="13070" max="13312" width="9.140625" style="68"/>
    <col min="13313" max="13313" width="10.85546875" style="68" customWidth="1"/>
    <col min="13314" max="13314" width="11.140625" style="68" customWidth="1"/>
    <col min="13315" max="13316" width="11.28515625" style="68" customWidth="1"/>
    <col min="13317" max="13317" width="12" style="68" customWidth="1"/>
    <col min="13318" max="13318" width="10.28515625" style="68" customWidth="1"/>
    <col min="13319" max="13319" width="10.7109375" style="68" customWidth="1"/>
    <col min="13320" max="13320" width="9.7109375" style="68" customWidth="1"/>
    <col min="13321" max="13321" width="12" style="68" customWidth="1"/>
    <col min="13322" max="13323" width="10.7109375" style="68" customWidth="1"/>
    <col min="13324" max="13324" width="10.140625" style="68" customWidth="1"/>
    <col min="13325" max="13325" width="10.7109375" style="68" customWidth="1"/>
    <col min="13326" max="13568" width="9.140625" style="68"/>
    <col min="13569" max="13569" width="10.85546875" style="68" customWidth="1"/>
    <col min="13570" max="13570" width="11.140625" style="68" customWidth="1"/>
    <col min="13571" max="13572" width="11.28515625" style="68" customWidth="1"/>
    <col min="13573" max="13573" width="12" style="68" customWidth="1"/>
    <col min="13574" max="13574" width="10.28515625" style="68" customWidth="1"/>
    <col min="13575" max="13575" width="10.7109375" style="68" customWidth="1"/>
    <col min="13576" max="13576" width="9.7109375" style="68" customWidth="1"/>
    <col min="13577" max="13577" width="12" style="68" customWidth="1"/>
    <col min="13578" max="13579" width="10.7109375" style="68" customWidth="1"/>
    <col min="13580" max="13580" width="10.140625" style="68" customWidth="1"/>
    <col min="13581" max="13581" width="10.7109375" style="68" customWidth="1"/>
    <col min="13582" max="13824" width="9.140625" style="68"/>
    <col min="13825" max="13825" width="10.85546875" style="68" customWidth="1"/>
    <col min="13826" max="13826" width="11.140625" style="68" customWidth="1"/>
    <col min="13827" max="13828" width="11.28515625" style="68" customWidth="1"/>
    <col min="13829" max="13829" width="12" style="68" customWidth="1"/>
    <col min="13830" max="13830" width="10.28515625" style="68" customWidth="1"/>
    <col min="13831" max="13831" width="10.7109375" style="68" customWidth="1"/>
    <col min="13832" max="13832" width="9.7109375" style="68" customWidth="1"/>
    <col min="13833" max="13833" width="12" style="68" customWidth="1"/>
    <col min="13834" max="13835" width="10.7109375" style="68" customWidth="1"/>
    <col min="13836" max="13836" width="10.140625" style="68" customWidth="1"/>
    <col min="13837" max="13837" width="10.7109375" style="68" customWidth="1"/>
    <col min="13838" max="14080" width="9.140625" style="68"/>
    <col min="14081" max="14081" width="10.85546875" style="68" customWidth="1"/>
    <col min="14082" max="14082" width="11.140625" style="68" customWidth="1"/>
    <col min="14083" max="14084" width="11.28515625" style="68" customWidth="1"/>
    <col min="14085" max="14085" width="12" style="68" customWidth="1"/>
    <col min="14086" max="14086" width="10.28515625" style="68" customWidth="1"/>
    <col min="14087" max="14087" width="10.7109375" style="68" customWidth="1"/>
    <col min="14088" max="14088" width="9.7109375" style="68" customWidth="1"/>
    <col min="14089" max="14089" width="12" style="68" customWidth="1"/>
    <col min="14090" max="14091" width="10.7109375" style="68" customWidth="1"/>
    <col min="14092" max="14092" width="10.140625" style="68" customWidth="1"/>
    <col min="14093" max="14093" width="10.7109375" style="68" customWidth="1"/>
    <col min="14094" max="14336" width="9.140625" style="68"/>
    <col min="14337" max="14337" width="10.85546875" style="68" customWidth="1"/>
    <col min="14338" max="14338" width="11.140625" style="68" customWidth="1"/>
    <col min="14339" max="14340" width="11.28515625" style="68" customWidth="1"/>
    <col min="14341" max="14341" width="12" style="68" customWidth="1"/>
    <col min="14342" max="14342" width="10.28515625" style="68" customWidth="1"/>
    <col min="14343" max="14343" width="10.7109375" style="68" customWidth="1"/>
    <col min="14344" max="14344" width="9.7109375" style="68" customWidth="1"/>
    <col min="14345" max="14345" width="12" style="68" customWidth="1"/>
    <col min="14346" max="14347" width="10.7109375" style="68" customWidth="1"/>
    <col min="14348" max="14348" width="10.140625" style="68" customWidth="1"/>
    <col min="14349" max="14349" width="10.7109375" style="68" customWidth="1"/>
    <col min="14350" max="14592" width="9.140625" style="68"/>
    <col min="14593" max="14593" width="10.85546875" style="68" customWidth="1"/>
    <col min="14594" max="14594" width="11.140625" style="68" customWidth="1"/>
    <col min="14595" max="14596" width="11.28515625" style="68" customWidth="1"/>
    <col min="14597" max="14597" width="12" style="68" customWidth="1"/>
    <col min="14598" max="14598" width="10.28515625" style="68" customWidth="1"/>
    <col min="14599" max="14599" width="10.7109375" style="68" customWidth="1"/>
    <col min="14600" max="14600" width="9.7109375" style="68" customWidth="1"/>
    <col min="14601" max="14601" width="12" style="68" customWidth="1"/>
    <col min="14602" max="14603" width="10.7109375" style="68" customWidth="1"/>
    <col min="14604" max="14604" width="10.140625" style="68" customWidth="1"/>
    <col min="14605" max="14605" width="10.7109375" style="68" customWidth="1"/>
    <col min="14606" max="14848" width="9.140625" style="68"/>
    <col min="14849" max="14849" width="10.85546875" style="68" customWidth="1"/>
    <col min="14850" max="14850" width="11.140625" style="68" customWidth="1"/>
    <col min="14851" max="14852" width="11.28515625" style="68" customWidth="1"/>
    <col min="14853" max="14853" width="12" style="68" customWidth="1"/>
    <col min="14854" max="14854" width="10.28515625" style="68" customWidth="1"/>
    <col min="14855" max="14855" width="10.7109375" style="68" customWidth="1"/>
    <col min="14856" max="14856" width="9.7109375" style="68" customWidth="1"/>
    <col min="14857" max="14857" width="12" style="68" customWidth="1"/>
    <col min="14858" max="14859" width="10.7109375" style="68" customWidth="1"/>
    <col min="14860" max="14860" width="10.140625" style="68" customWidth="1"/>
    <col min="14861" max="14861" width="10.7109375" style="68" customWidth="1"/>
    <col min="14862" max="15104" width="9.140625" style="68"/>
    <col min="15105" max="15105" width="10.85546875" style="68" customWidth="1"/>
    <col min="15106" max="15106" width="11.140625" style="68" customWidth="1"/>
    <col min="15107" max="15108" width="11.28515625" style="68" customWidth="1"/>
    <col min="15109" max="15109" width="12" style="68" customWidth="1"/>
    <col min="15110" max="15110" width="10.28515625" style="68" customWidth="1"/>
    <col min="15111" max="15111" width="10.7109375" style="68" customWidth="1"/>
    <col min="15112" max="15112" width="9.7109375" style="68" customWidth="1"/>
    <col min="15113" max="15113" width="12" style="68" customWidth="1"/>
    <col min="15114" max="15115" width="10.7109375" style="68" customWidth="1"/>
    <col min="15116" max="15116" width="10.140625" style="68" customWidth="1"/>
    <col min="15117" max="15117" width="10.7109375" style="68" customWidth="1"/>
    <col min="15118" max="15360" width="9.140625" style="68"/>
    <col min="15361" max="15361" width="10.85546875" style="68" customWidth="1"/>
    <col min="15362" max="15362" width="11.140625" style="68" customWidth="1"/>
    <col min="15363" max="15364" width="11.28515625" style="68" customWidth="1"/>
    <col min="15365" max="15365" width="12" style="68" customWidth="1"/>
    <col min="15366" max="15366" width="10.28515625" style="68" customWidth="1"/>
    <col min="15367" max="15367" width="10.7109375" style="68" customWidth="1"/>
    <col min="15368" max="15368" width="9.7109375" style="68" customWidth="1"/>
    <col min="15369" max="15369" width="12" style="68" customWidth="1"/>
    <col min="15370" max="15371" width="10.7109375" style="68" customWidth="1"/>
    <col min="15372" max="15372" width="10.140625" style="68" customWidth="1"/>
    <col min="15373" max="15373" width="10.7109375" style="68" customWidth="1"/>
    <col min="15374" max="15616" width="9.140625" style="68"/>
    <col min="15617" max="15617" width="10.85546875" style="68" customWidth="1"/>
    <col min="15618" max="15618" width="11.140625" style="68" customWidth="1"/>
    <col min="15619" max="15620" width="11.28515625" style="68" customWidth="1"/>
    <col min="15621" max="15621" width="12" style="68" customWidth="1"/>
    <col min="15622" max="15622" width="10.28515625" style="68" customWidth="1"/>
    <col min="15623" max="15623" width="10.7109375" style="68" customWidth="1"/>
    <col min="15624" max="15624" width="9.7109375" style="68" customWidth="1"/>
    <col min="15625" max="15625" width="12" style="68" customWidth="1"/>
    <col min="15626" max="15627" width="10.7109375" style="68" customWidth="1"/>
    <col min="15628" max="15628" width="10.140625" style="68" customWidth="1"/>
    <col min="15629" max="15629" width="10.7109375" style="68" customWidth="1"/>
    <col min="15630" max="15872" width="9.140625" style="68"/>
    <col min="15873" max="15873" width="10.85546875" style="68" customWidth="1"/>
    <col min="15874" max="15874" width="11.140625" style="68" customWidth="1"/>
    <col min="15875" max="15876" width="11.28515625" style="68" customWidth="1"/>
    <col min="15877" max="15877" width="12" style="68" customWidth="1"/>
    <col min="15878" max="15878" width="10.28515625" style="68" customWidth="1"/>
    <col min="15879" max="15879" width="10.7109375" style="68" customWidth="1"/>
    <col min="15880" max="15880" width="9.7109375" style="68" customWidth="1"/>
    <col min="15881" max="15881" width="12" style="68" customWidth="1"/>
    <col min="15882" max="15883" width="10.7109375" style="68" customWidth="1"/>
    <col min="15884" max="15884" width="10.140625" style="68" customWidth="1"/>
    <col min="15885" max="15885" width="10.7109375" style="68" customWidth="1"/>
    <col min="15886" max="16128" width="9.140625" style="68"/>
    <col min="16129" max="16129" width="10.85546875" style="68" customWidth="1"/>
    <col min="16130" max="16130" width="11.140625" style="68" customWidth="1"/>
    <col min="16131" max="16132" width="11.28515625" style="68" customWidth="1"/>
    <col min="16133" max="16133" width="12" style="68" customWidth="1"/>
    <col min="16134" max="16134" width="10.28515625" style="68" customWidth="1"/>
    <col min="16135" max="16135" width="10.7109375" style="68" customWidth="1"/>
    <col min="16136" max="16136" width="9.7109375" style="68" customWidth="1"/>
    <col min="16137" max="16137" width="12" style="68" customWidth="1"/>
    <col min="16138" max="16139" width="10.7109375" style="68" customWidth="1"/>
    <col min="16140" max="16140" width="10.140625" style="68" customWidth="1"/>
    <col min="16141" max="16141" width="10.7109375" style="68" customWidth="1"/>
    <col min="16142" max="16384" width="9.140625" style="68"/>
  </cols>
  <sheetData>
    <row r="1" spans="1:14" s="51" customFormat="1" x14ac:dyDescent="0.2">
      <c r="A1" s="51" t="s">
        <v>118</v>
      </c>
      <c r="C1" s="92"/>
      <c r="E1" s="92"/>
      <c r="F1" s="49"/>
      <c r="G1" s="49"/>
      <c r="H1" s="92"/>
      <c r="I1" s="49"/>
      <c r="J1" s="49"/>
      <c r="K1" s="49"/>
      <c r="L1" s="49"/>
      <c r="M1" s="49"/>
    </row>
    <row r="2" spans="1:14" s="51" customFormat="1" x14ac:dyDescent="0.2">
      <c r="A2" s="51" t="s">
        <v>268</v>
      </c>
      <c r="C2" s="92"/>
      <c r="E2" s="92"/>
      <c r="H2" s="92"/>
    </row>
    <row r="3" spans="1:14" s="51" customFormat="1" ht="63.75" x14ac:dyDescent="0.2">
      <c r="A3" s="61"/>
      <c r="B3" s="66" t="s">
        <v>165</v>
      </c>
      <c r="C3" s="93" t="s">
        <v>166</v>
      </c>
      <c r="D3" s="66" t="s">
        <v>207</v>
      </c>
      <c r="E3" s="93" t="s">
        <v>167</v>
      </c>
      <c r="F3" s="66" t="s">
        <v>168</v>
      </c>
      <c r="G3" s="66" t="s">
        <v>169</v>
      </c>
      <c r="H3" s="93" t="s">
        <v>170</v>
      </c>
      <c r="I3" s="66" t="s">
        <v>171</v>
      </c>
      <c r="J3" s="66" t="s">
        <v>172</v>
      </c>
      <c r="K3" s="66" t="s">
        <v>173</v>
      </c>
      <c r="L3" s="66" t="s">
        <v>174</v>
      </c>
    </row>
    <row r="4" spans="1:14" s="53" customFormat="1" x14ac:dyDescent="0.2">
      <c r="A4" s="56" t="s">
        <v>146</v>
      </c>
      <c r="B4" s="55"/>
      <c r="C4" s="94"/>
      <c r="D4" s="54"/>
      <c r="E4" s="94"/>
      <c r="F4" s="55"/>
      <c r="G4" s="55"/>
      <c r="H4" s="94"/>
      <c r="I4" s="55"/>
      <c r="J4" s="55"/>
      <c r="K4" s="55"/>
      <c r="L4" s="55"/>
      <c r="M4" s="55"/>
    </row>
    <row r="5" spans="1:14" s="53" customFormat="1" x14ac:dyDescent="0.2">
      <c r="A5" s="57" t="s">
        <v>160</v>
      </c>
      <c r="B5" s="116">
        <v>1900</v>
      </c>
      <c r="C5" s="127">
        <v>1</v>
      </c>
      <c r="D5" s="59"/>
      <c r="E5" s="127">
        <v>1</v>
      </c>
      <c r="F5" s="116">
        <v>1900</v>
      </c>
      <c r="G5" s="116">
        <v>1900</v>
      </c>
      <c r="H5" s="127">
        <v>1</v>
      </c>
      <c r="I5" s="116">
        <v>1900</v>
      </c>
      <c r="J5" s="116">
        <v>1900</v>
      </c>
      <c r="K5" s="116">
        <v>0</v>
      </c>
      <c r="L5" s="116">
        <v>0</v>
      </c>
      <c r="M5" s="55"/>
      <c r="N5" s="55"/>
    </row>
    <row r="6" spans="1:14" s="53" customFormat="1" x14ac:dyDescent="0.2">
      <c r="A6" s="62" t="s">
        <v>161</v>
      </c>
      <c r="B6" s="120">
        <v>2163</v>
      </c>
      <c r="C6" s="128">
        <v>1.084211</v>
      </c>
      <c r="D6" s="96" t="s">
        <v>208</v>
      </c>
      <c r="E6" s="128">
        <v>1.0842105262999999</v>
      </c>
      <c r="F6" s="120">
        <v>1995</v>
      </c>
      <c r="G6" s="120">
        <v>95</v>
      </c>
      <c r="H6" s="128">
        <v>1.0842105262999999</v>
      </c>
      <c r="I6" s="120">
        <v>103</v>
      </c>
      <c r="J6" s="120">
        <v>2003</v>
      </c>
      <c r="K6" s="120">
        <v>160</v>
      </c>
      <c r="L6" s="120">
        <v>160</v>
      </c>
      <c r="M6" s="55"/>
      <c r="N6" s="55"/>
    </row>
    <row r="7" spans="1:14" s="53" customFormat="1" x14ac:dyDescent="0.2">
      <c r="A7" s="62" t="s">
        <v>162</v>
      </c>
      <c r="B7" s="120">
        <v>2307.69</v>
      </c>
      <c r="C7" s="128">
        <v>1.0776699999999999</v>
      </c>
      <c r="D7" s="96" t="s">
        <v>209</v>
      </c>
      <c r="E7" s="128">
        <v>1.1684210526000001</v>
      </c>
      <c r="F7" s="120">
        <v>1975.05</v>
      </c>
      <c r="G7" s="120">
        <v>-19.95</v>
      </c>
      <c r="H7" s="128">
        <v>1.0842105262999999</v>
      </c>
      <c r="I7" s="120">
        <v>-21.63</v>
      </c>
      <c r="J7" s="120">
        <v>1981.37</v>
      </c>
      <c r="K7" s="120">
        <v>326.32</v>
      </c>
      <c r="L7" s="120">
        <v>166.32</v>
      </c>
      <c r="M7" s="55"/>
      <c r="N7" s="55"/>
    </row>
    <row r="8" spans="1:14" s="61" customFormat="1" x14ac:dyDescent="0.2">
      <c r="A8" s="62" t="s">
        <v>163</v>
      </c>
      <c r="B8" s="120">
        <v>2647.1907000000001</v>
      </c>
      <c r="C8" s="128">
        <v>1.072074</v>
      </c>
      <c r="D8" s="96" t="s">
        <v>210</v>
      </c>
      <c r="E8" s="128">
        <v>1.2526336535</v>
      </c>
      <c r="F8" s="120">
        <v>2113.3000000000002</v>
      </c>
      <c r="G8" s="120">
        <v>138.25</v>
      </c>
      <c r="H8" s="128">
        <v>1.252636528</v>
      </c>
      <c r="I8" s="120">
        <v>173.17699999999999</v>
      </c>
      <c r="J8" s="120">
        <v>2154.547</v>
      </c>
      <c r="K8" s="120">
        <v>492.64400000000001</v>
      </c>
      <c r="L8" s="120">
        <v>166.32400000000001</v>
      </c>
      <c r="M8" s="55"/>
      <c r="N8" s="55"/>
    </row>
    <row r="9" spans="1:14" s="61" customFormat="1" x14ac:dyDescent="0.2">
      <c r="A9" s="62" t="s">
        <v>164</v>
      </c>
      <c r="B9" s="120">
        <v>2889.1439300000002</v>
      </c>
      <c r="C9" s="128">
        <v>1.02</v>
      </c>
      <c r="D9" s="96" t="s">
        <v>211</v>
      </c>
      <c r="E9" s="128">
        <v>1.2776868915999999</v>
      </c>
      <c r="F9" s="120">
        <v>2261.23</v>
      </c>
      <c r="G9" s="120">
        <v>147.93</v>
      </c>
      <c r="H9" s="128">
        <v>1.2776853917</v>
      </c>
      <c r="I9" s="120">
        <v>189.00800000000001</v>
      </c>
      <c r="J9" s="120">
        <v>2343.5549999999998</v>
      </c>
      <c r="K9" s="120">
        <v>545.58900000000006</v>
      </c>
      <c r="L9" s="120">
        <v>52.945</v>
      </c>
      <c r="M9" s="55"/>
      <c r="N9" s="55"/>
    </row>
    <row r="10" spans="1:14" s="61" customFormat="1" x14ac:dyDescent="0.2">
      <c r="A10" s="62" t="s">
        <v>176</v>
      </c>
      <c r="B10" s="120">
        <v>2392.92</v>
      </c>
      <c r="C10" s="128">
        <v>0.81428400000000001</v>
      </c>
      <c r="D10" s="96" t="s">
        <v>212</v>
      </c>
      <c r="E10" s="128">
        <v>1.0404</v>
      </c>
      <c r="F10" s="120">
        <v>2300</v>
      </c>
      <c r="G10" s="120">
        <v>38.770000000000003</v>
      </c>
      <c r="H10" s="128">
        <v>1.0403920556999999</v>
      </c>
      <c r="I10" s="120">
        <v>40.335999999999999</v>
      </c>
      <c r="J10" s="120">
        <v>2383.8910000000001</v>
      </c>
      <c r="K10" s="120">
        <v>9.0289999999999999</v>
      </c>
      <c r="L10" s="120">
        <v>-536.55999999999995</v>
      </c>
      <c r="M10" s="55"/>
      <c r="N10" s="55"/>
    </row>
    <row r="11" spans="1:14" s="61" customFormat="1" x14ac:dyDescent="0.2">
      <c r="A11" s="62" t="s">
        <v>177</v>
      </c>
      <c r="B11" s="120">
        <v>2915.69</v>
      </c>
      <c r="C11" s="128">
        <v>1.2776829999999999</v>
      </c>
      <c r="D11" s="96" t="s">
        <v>213</v>
      </c>
      <c r="E11" s="128">
        <v>1.329301541</v>
      </c>
      <c r="F11" s="120">
        <v>2193.4</v>
      </c>
      <c r="G11" s="120">
        <v>-106.6</v>
      </c>
      <c r="H11" s="128">
        <v>1.1913827403999999</v>
      </c>
      <c r="I11" s="120">
        <v>-127.001</v>
      </c>
      <c r="J11" s="120">
        <v>2256.89</v>
      </c>
      <c r="K11" s="120">
        <v>658.8</v>
      </c>
      <c r="L11" s="120">
        <v>649.77099999999996</v>
      </c>
      <c r="M11" s="55"/>
      <c r="N11" s="55"/>
    </row>
    <row r="12" spans="1:14" s="61" customFormat="1" x14ac:dyDescent="0.2">
      <c r="A12" s="69"/>
      <c r="B12" s="70"/>
      <c r="C12" s="71"/>
      <c r="D12" s="74"/>
      <c r="E12" s="129"/>
      <c r="F12" s="124"/>
      <c r="G12" s="124">
        <v>2193.4</v>
      </c>
      <c r="H12" s="129">
        <v>1.0289459286951761</v>
      </c>
      <c r="I12" s="124">
        <v>2256.8899999999994</v>
      </c>
      <c r="J12" s="124"/>
      <c r="K12" s="124"/>
      <c r="L12" s="124">
        <v>658.80000000000007</v>
      </c>
      <c r="M12" s="55"/>
      <c r="N12" s="55"/>
    </row>
    <row r="13" spans="1:14" s="61" customFormat="1" x14ac:dyDescent="0.2">
      <c r="A13" s="56" t="s">
        <v>214</v>
      </c>
      <c r="B13" s="72"/>
      <c r="C13" s="73"/>
      <c r="D13" s="80"/>
      <c r="E13" s="73"/>
      <c r="F13" s="72"/>
      <c r="G13" s="72"/>
      <c r="H13" s="73"/>
      <c r="I13" s="72"/>
      <c r="J13" s="72"/>
      <c r="K13" s="72"/>
      <c r="L13" s="72"/>
      <c r="M13" s="53"/>
    </row>
    <row r="14" spans="1:14" s="61" customFormat="1" x14ac:dyDescent="0.2">
      <c r="A14" s="57" t="s">
        <v>160</v>
      </c>
      <c r="B14" s="116">
        <v>1900</v>
      </c>
      <c r="C14" s="127">
        <v>1</v>
      </c>
      <c r="D14" s="59"/>
      <c r="E14" s="127">
        <v>1</v>
      </c>
      <c r="F14" s="116">
        <v>1900</v>
      </c>
      <c r="G14" s="116">
        <v>1900</v>
      </c>
      <c r="H14" s="127">
        <v>1</v>
      </c>
      <c r="I14" s="116">
        <v>1900</v>
      </c>
      <c r="J14" s="116">
        <v>1900</v>
      </c>
      <c r="K14" s="116">
        <v>0</v>
      </c>
      <c r="L14" s="116">
        <v>0</v>
      </c>
      <c r="M14" s="53"/>
    </row>
    <row r="15" spans="1:14" x14ac:dyDescent="0.2">
      <c r="A15" s="62" t="s">
        <v>161</v>
      </c>
      <c r="B15" s="120">
        <v>2163</v>
      </c>
      <c r="C15" s="128">
        <v>1.084211</v>
      </c>
      <c r="D15" s="97" t="s">
        <v>215</v>
      </c>
      <c r="E15" s="128">
        <v>1.0842105262999999</v>
      </c>
      <c r="F15" s="120">
        <v>1995</v>
      </c>
      <c r="G15" s="120">
        <v>95</v>
      </c>
      <c r="H15" s="128">
        <v>1.0842105262999999</v>
      </c>
      <c r="I15" s="120">
        <v>103</v>
      </c>
      <c r="J15" s="120">
        <v>2003</v>
      </c>
      <c r="K15" s="120">
        <v>160</v>
      </c>
      <c r="L15" s="120">
        <v>160</v>
      </c>
      <c r="M15" s="53"/>
    </row>
    <row r="16" spans="1:14" x14ac:dyDescent="0.2">
      <c r="A16" s="62" t="s">
        <v>162</v>
      </c>
      <c r="B16" s="120">
        <v>2307.69</v>
      </c>
      <c r="C16" s="128">
        <v>1.0776699999999999</v>
      </c>
      <c r="D16" s="97" t="s">
        <v>216</v>
      </c>
      <c r="E16" s="128">
        <v>1.1684210526000001</v>
      </c>
      <c r="F16" s="120">
        <v>1975.05</v>
      </c>
      <c r="G16" s="120">
        <v>-19.95</v>
      </c>
      <c r="H16" s="128">
        <v>1.0842105262999999</v>
      </c>
      <c r="I16" s="120">
        <v>-21.63</v>
      </c>
      <c r="J16" s="120">
        <v>1981.37</v>
      </c>
      <c r="K16" s="120">
        <v>326.32</v>
      </c>
      <c r="L16" s="120">
        <v>166.32</v>
      </c>
      <c r="M16" s="53"/>
    </row>
    <row r="17" spans="1:13" x14ac:dyDescent="0.2">
      <c r="A17" s="62" t="s">
        <v>163</v>
      </c>
      <c r="B17" s="120">
        <v>2647.1907000000001</v>
      </c>
      <c r="C17" s="128">
        <v>1.0720719999999999</v>
      </c>
      <c r="D17" s="97" t="s">
        <v>217</v>
      </c>
      <c r="E17" s="128">
        <v>1.2526312825999999</v>
      </c>
      <c r="F17" s="120">
        <v>2113.3040000000001</v>
      </c>
      <c r="G17" s="120">
        <v>138.25399999999999</v>
      </c>
      <c r="H17" s="128">
        <v>1.2526292187000001</v>
      </c>
      <c r="I17" s="120">
        <v>173.18100000000001</v>
      </c>
      <c r="J17" s="120">
        <v>2154.5509999999999</v>
      </c>
      <c r="K17" s="120">
        <v>492.64</v>
      </c>
      <c r="L17" s="120">
        <v>166.32</v>
      </c>
      <c r="M17" s="53"/>
    </row>
    <row r="18" spans="1:13" x14ac:dyDescent="0.2">
      <c r="A18" s="62" t="s">
        <v>164</v>
      </c>
      <c r="B18" s="120">
        <v>2889.1439300000002</v>
      </c>
      <c r="C18" s="128">
        <v>1.02</v>
      </c>
      <c r="D18" s="97" t="s">
        <v>218</v>
      </c>
      <c r="E18" s="128">
        <v>1.2776840665</v>
      </c>
      <c r="F18" s="120">
        <v>2261.2350000000001</v>
      </c>
      <c r="G18" s="120">
        <v>147.93100000000001</v>
      </c>
      <c r="H18" s="128">
        <v>1.2776835146000001</v>
      </c>
      <c r="I18" s="120">
        <v>189.00899999999999</v>
      </c>
      <c r="J18" s="120">
        <v>2343.56</v>
      </c>
      <c r="K18" s="120">
        <v>545.58399999999995</v>
      </c>
      <c r="L18" s="120">
        <v>52.944000000000003</v>
      </c>
    </row>
    <row r="19" spans="1:13" x14ac:dyDescent="0.2">
      <c r="A19" s="62" t="s">
        <v>176</v>
      </c>
      <c r="B19" s="120">
        <v>2392.92</v>
      </c>
      <c r="C19" s="128">
        <v>1.02</v>
      </c>
      <c r="D19" s="97" t="s">
        <v>219</v>
      </c>
      <c r="E19" s="128">
        <v>1.3032382168000001</v>
      </c>
      <c r="F19" s="120">
        <v>1836.134</v>
      </c>
      <c r="G19" s="120">
        <v>-425.101</v>
      </c>
      <c r="H19" s="128">
        <v>1.1936598597000001</v>
      </c>
      <c r="I19" s="120">
        <v>-507.42599999999999</v>
      </c>
      <c r="J19" s="120">
        <v>1836.134</v>
      </c>
      <c r="K19" s="120">
        <v>556.78599999999994</v>
      </c>
      <c r="L19" s="120">
        <v>11.202</v>
      </c>
    </row>
    <row r="20" spans="1:13" x14ac:dyDescent="0.2">
      <c r="A20" s="62" t="s">
        <v>177</v>
      </c>
      <c r="B20" s="120">
        <v>2915.69</v>
      </c>
      <c r="C20" s="128">
        <v>1.02</v>
      </c>
      <c r="D20" s="97" t="s">
        <v>220</v>
      </c>
      <c r="E20" s="128">
        <v>1.3293030380999999</v>
      </c>
      <c r="F20" s="120">
        <v>2193.3975300000002</v>
      </c>
      <c r="G20" s="120">
        <v>357.26353</v>
      </c>
      <c r="H20" s="128">
        <v>1.3293030380999999</v>
      </c>
      <c r="I20" s="120">
        <v>474.911</v>
      </c>
      <c r="J20" s="120">
        <v>2311.0450000000001</v>
      </c>
      <c r="K20" s="120">
        <v>604.64499999999998</v>
      </c>
      <c r="L20" s="120">
        <v>47.859000000000002</v>
      </c>
    </row>
    <row r="21" spans="1:13" x14ac:dyDescent="0.2">
      <c r="A21" s="69"/>
      <c r="B21" s="70"/>
      <c r="C21" s="71"/>
      <c r="D21" s="74"/>
      <c r="E21" s="125"/>
      <c r="F21" s="124"/>
      <c r="G21" s="124">
        <v>2193.3975300000002</v>
      </c>
      <c r="H21" s="129">
        <v>1.0536370942297906</v>
      </c>
      <c r="I21" s="124">
        <v>2311.0450000000001</v>
      </c>
      <c r="J21" s="124"/>
      <c r="K21" s="124"/>
      <c r="L21" s="124">
        <v>604.64499999999998</v>
      </c>
    </row>
    <row r="22" spans="1:13" x14ac:dyDescent="0.2">
      <c r="A22" s="56" t="s">
        <v>221</v>
      </c>
      <c r="B22" s="68"/>
      <c r="C22" s="73"/>
      <c r="D22" s="68"/>
      <c r="E22" s="73"/>
      <c r="F22" s="68"/>
      <c r="G22" s="68"/>
      <c r="H22" s="73"/>
      <c r="I22" s="68"/>
      <c r="J22" s="68"/>
      <c r="K22" s="68"/>
      <c r="L22" s="68"/>
    </row>
    <row r="23" spans="1:13" x14ac:dyDescent="0.2">
      <c r="A23" s="57" t="s">
        <v>160</v>
      </c>
      <c r="B23" s="58">
        <f>B5-B14</f>
        <v>0</v>
      </c>
      <c r="C23" s="95">
        <f t="shared" ref="C23:L23" si="0">C5-C14</f>
        <v>0</v>
      </c>
      <c r="D23" s="58"/>
      <c r="E23" s="95">
        <f t="shared" si="0"/>
        <v>0</v>
      </c>
      <c r="F23" s="58">
        <f t="shared" si="0"/>
        <v>0</v>
      </c>
      <c r="G23" s="58">
        <f t="shared" si="0"/>
        <v>0</v>
      </c>
      <c r="H23" s="95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</row>
    <row r="24" spans="1:13" x14ac:dyDescent="0.2">
      <c r="A24" s="62" t="s">
        <v>161</v>
      </c>
      <c r="B24" s="58">
        <f t="shared" ref="B24:L30" si="1">B6-B15</f>
        <v>0</v>
      </c>
      <c r="C24" s="95">
        <f t="shared" si="1"/>
        <v>0</v>
      </c>
      <c r="D24" s="58"/>
      <c r="E24" s="95">
        <f t="shared" si="1"/>
        <v>0</v>
      </c>
      <c r="F24" s="58">
        <f t="shared" si="1"/>
        <v>0</v>
      </c>
      <c r="G24" s="58">
        <f t="shared" si="1"/>
        <v>0</v>
      </c>
      <c r="H24" s="95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</row>
    <row r="25" spans="1:13" x14ac:dyDescent="0.2">
      <c r="A25" s="62" t="s">
        <v>162</v>
      </c>
      <c r="B25" s="58">
        <f t="shared" si="1"/>
        <v>0</v>
      </c>
      <c r="C25" s="95">
        <f t="shared" si="1"/>
        <v>0</v>
      </c>
      <c r="D25" s="58"/>
      <c r="E25" s="95">
        <f t="shared" si="1"/>
        <v>0</v>
      </c>
      <c r="F25" s="58">
        <f t="shared" si="1"/>
        <v>0</v>
      </c>
      <c r="G25" s="58">
        <f t="shared" si="1"/>
        <v>0</v>
      </c>
      <c r="H25" s="95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8">
        <f t="shared" si="1"/>
        <v>0</v>
      </c>
    </row>
    <row r="26" spans="1:13" x14ac:dyDescent="0.2">
      <c r="A26" s="62" t="s">
        <v>163</v>
      </c>
      <c r="B26" s="58">
        <f t="shared" si="1"/>
        <v>0</v>
      </c>
      <c r="C26" s="95">
        <f t="shared" si="1"/>
        <v>2.0000000000575113E-6</v>
      </c>
      <c r="D26" s="58"/>
      <c r="E26" s="95">
        <f t="shared" si="1"/>
        <v>2.3709000001037595E-6</v>
      </c>
      <c r="F26" s="58">
        <f t="shared" si="1"/>
        <v>-3.9999999999054126E-3</v>
      </c>
      <c r="G26" s="58">
        <f t="shared" si="1"/>
        <v>-3.9999999999906777E-3</v>
      </c>
      <c r="H26" s="95">
        <f t="shared" si="1"/>
        <v>7.3092999999246899E-6</v>
      </c>
      <c r="I26" s="58">
        <f t="shared" si="1"/>
        <v>-4.0000000000190994E-3</v>
      </c>
      <c r="J26" s="58">
        <f t="shared" si="1"/>
        <v>-3.9999999999054126E-3</v>
      </c>
      <c r="K26" s="58">
        <f t="shared" si="1"/>
        <v>4.0000000000190994E-3</v>
      </c>
      <c r="L26" s="58">
        <f t="shared" si="1"/>
        <v>4.0000000000190994E-3</v>
      </c>
    </row>
    <row r="27" spans="1:13" x14ac:dyDescent="0.2">
      <c r="A27" s="62" t="s">
        <v>164</v>
      </c>
      <c r="B27" s="58">
        <f t="shared" si="1"/>
        <v>0</v>
      </c>
      <c r="C27" s="95">
        <f t="shared" si="1"/>
        <v>0</v>
      </c>
      <c r="D27" s="58"/>
      <c r="E27" s="95">
        <f t="shared" si="1"/>
        <v>2.8250999999368531E-6</v>
      </c>
      <c r="F27" s="58">
        <f t="shared" si="1"/>
        <v>-5.0000000001091394E-3</v>
      </c>
      <c r="G27" s="58">
        <f t="shared" si="1"/>
        <v>-1.0000000000047748E-3</v>
      </c>
      <c r="H27" s="95">
        <f t="shared" si="1"/>
        <v>1.877099999880727E-6</v>
      </c>
      <c r="I27" s="58">
        <f t="shared" si="1"/>
        <v>-9.9999999997635314E-4</v>
      </c>
      <c r="J27" s="58">
        <f t="shared" si="1"/>
        <v>-5.0000000001091394E-3</v>
      </c>
      <c r="K27" s="58">
        <f t="shared" si="1"/>
        <v>5.0000000001091394E-3</v>
      </c>
      <c r="L27" s="58">
        <f t="shared" si="1"/>
        <v>9.9999999999766942E-4</v>
      </c>
    </row>
    <row r="28" spans="1:13" x14ac:dyDescent="0.2">
      <c r="A28" s="62" t="s">
        <v>176</v>
      </c>
      <c r="B28" s="58">
        <f t="shared" si="1"/>
        <v>0</v>
      </c>
      <c r="C28" s="95">
        <f t="shared" si="1"/>
        <v>-0.20571600000000001</v>
      </c>
      <c r="D28" s="58"/>
      <c r="E28" s="95">
        <f t="shared" si="1"/>
        <v>-0.26283821680000008</v>
      </c>
      <c r="F28" s="58">
        <f t="shared" si="1"/>
        <v>463.86599999999999</v>
      </c>
      <c r="G28" s="58">
        <f t="shared" si="1"/>
        <v>463.87099999999998</v>
      </c>
      <c r="H28" s="95">
        <f t="shared" si="1"/>
        <v>-0.15326780400000017</v>
      </c>
      <c r="I28" s="58">
        <f t="shared" si="1"/>
        <v>547.76199999999994</v>
      </c>
      <c r="J28" s="58">
        <f t="shared" si="1"/>
        <v>547.75700000000006</v>
      </c>
      <c r="K28" s="58">
        <f t="shared" si="1"/>
        <v>-547.75699999999995</v>
      </c>
      <c r="L28" s="58">
        <f t="shared" si="1"/>
        <v>-547.76199999999994</v>
      </c>
    </row>
    <row r="29" spans="1:13" x14ac:dyDescent="0.2">
      <c r="A29" s="62" t="s">
        <v>177</v>
      </c>
      <c r="B29" s="58">
        <f t="shared" si="1"/>
        <v>0</v>
      </c>
      <c r="C29" s="95">
        <f t="shared" si="1"/>
        <v>0.25768299999999988</v>
      </c>
      <c r="D29" s="58"/>
      <c r="E29" s="95">
        <f t="shared" si="1"/>
        <v>-1.4970999999697199E-6</v>
      </c>
      <c r="F29" s="58">
        <f t="shared" si="1"/>
        <v>2.4699999999029387E-3</v>
      </c>
      <c r="G29" s="58">
        <f t="shared" si="1"/>
        <v>-463.86352999999997</v>
      </c>
      <c r="H29" s="95">
        <f t="shared" si="1"/>
        <v>-0.13792029770000003</v>
      </c>
      <c r="I29" s="58">
        <f t="shared" si="1"/>
        <v>-601.91200000000003</v>
      </c>
      <c r="J29" s="58">
        <f t="shared" si="1"/>
        <v>-54.1550000000002</v>
      </c>
      <c r="K29" s="58">
        <f t="shared" si="1"/>
        <v>54.154999999999973</v>
      </c>
      <c r="L29" s="58">
        <f t="shared" si="1"/>
        <v>601.91199999999992</v>
      </c>
    </row>
    <row r="30" spans="1:13" x14ac:dyDescent="0.2">
      <c r="A30" s="69"/>
      <c r="B30" s="70"/>
      <c r="C30" s="71"/>
      <c r="D30" s="74"/>
      <c r="E30" s="71"/>
      <c r="F30" s="70"/>
      <c r="G30" s="58">
        <f t="shared" si="1"/>
        <v>2.4699999999029387E-3</v>
      </c>
      <c r="H30" s="95">
        <f t="shared" si="1"/>
        <v>-2.4691165534614479E-2</v>
      </c>
      <c r="I30" s="58">
        <f t="shared" si="1"/>
        <v>-54.155000000000655</v>
      </c>
      <c r="J30" s="70"/>
      <c r="K30" s="70"/>
      <c r="L30" s="58">
        <f t="shared" si="1"/>
        <v>54.155000000000086</v>
      </c>
    </row>
    <row r="33" spans="1:14" x14ac:dyDescent="0.2">
      <c r="A33" s="51" t="s">
        <v>206</v>
      </c>
    </row>
    <row r="35" spans="1:14" x14ac:dyDescent="0.2">
      <c r="A35" s="51" t="s">
        <v>268</v>
      </c>
      <c r="B35" s="49"/>
      <c r="C35" s="50"/>
      <c r="D35" s="50"/>
      <c r="E35" s="50"/>
      <c r="F35" s="49"/>
      <c r="G35" s="49"/>
      <c r="H35" s="50"/>
      <c r="I35" s="49"/>
      <c r="J35" s="49"/>
      <c r="K35" s="49"/>
      <c r="L35" s="49"/>
      <c r="M35" s="49"/>
      <c r="N35" s="49"/>
    </row>
    <row r="36" spans="1:14" x14ac:dyDescent="0.2">
      <c r="A36" s="51" t="s">
        <v>118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x14ac:dyDescent="0.2">
      <c r="A37" s="51" t="s">
        <v>119</v>
      </c>
      <c r="B37" s="49" t="s">
        <v>223</v>
      </c>
      <c r="C37" s="51"/>
      <c r="D37" s="51"/>
      <c r="E37" s="51"/>
      <c r="F37" s="52"/>
      <c r="G37" s="51"/>
      <c r="H37" s="51"/>
      <c r="I37" s="51"/>
      <c r="J37" s="51"/>
      <c r="K37" s="51"/>
      <c r="L37" s="51"/>
      <c r="M37" s="51"/>
      <c r="N37" s="51"/>
    </row>
    <row r="38" spans="1:14" x14ac:dyDescent="0.2">
      <c r="A38" s="53" t="s">
        <v>121</v>
      </c>
      <c r="B38" s="53"/>
      <c r="C38" s="54" t="s">
        <v>122</v>
      </c>
      <c r="D38" s="54"/>
      <c r="E38" s="54" t="s">
        <v>123</v>
      </c>
      <c r="F38" s="55" t="s">
        <v>124</v>
      </c>
      <c r="G38" s="55" t="s">
        <v>125</v>
      </c>
      <c r="H38" s="54" t="s">
        <v>123</v>
      </c>
      <c r="I38" s="55" t="s">
        <v>121</v>
      </c>
      <c r="J38" s="55" t="s">
        <v>126</v>
      </c>
      <c r="K38" s="55" t="s">
        <v>121</v>
      </c>
      <c r="L38" s="55" t="s">
        <v>121</v>
      </c>
      <c r="M38" s="55" t="s">
        <v>121</v>
      </c>
      <c r="N38" s="55" t="s">
        <v>127</v>
      </c>
    </row>
    <row r="39" spans="1:14" x14ac:dyDescent="0.2">
      <c r="A39" s="53" t="s">
        <v>121</v>
      </c>
      <c r="B39" s="55" t="s">
        <v>128</v>
      </c>
      <c r="C39" s="54" t="s">
        <v>129</v>
      </c>
      <c r="D39" s="54"/>
      <c r="E39" s="54" t="s">
        <v>129</v>
      </c>
      <c r="F39" s="55" t="s">
        <v>130</v>
      </c>
      <c r="G39" s="55" t="s">
        <v>130</v>
      </c>
      <c r="H39" s="54" t="s">
        <v>131</v>
      </c>
      <c r="I39" s="55" t="s">
        <v>132</v>
      </c>
      <c r="J39" s="55" t="s">
        <v>133</v>
      </c>
      <c r="K39" s="55" t="s">
        <v>134</v>
      </c>
      <c r="L39" s="55" t="s">
        <v>134</v>
      </c>
      <c r="M39" s="55" t="s">
        <v>135</v>
      </c>
      <c r="N39" s="55" t="s">
        <v>136</v>
      </c>
    </row>
    <row r="40" spans="1:14" x14ac:dyDescent="0.2">
      <c r="A40" s="53" t="s">
        <v>137</v>
      </c>
      <c r="B40" s="55" t="s">
        <v>138</v>
      </c>
      <c r="C40" s="54" t="s">
        <v>139</v>
      </c>
      <c r="D40" s="54"/>
      <c r="E40" s="54" t="s">
        <v>140</v>
      </c>
      <c r="F40" s="55" t="s">
        <v>141</v>
      </c>
      <c r="G40" s="55" t="s">
        <v>141</v>
      </c>
      <c r="H40" s="54" t="s">
        <v>139</v>
      </c>
      <c r="I40" s="55" t="s">
        <v>142</v>
      </c>
      <c r="J40" s="55" t="s">
        <v>124</v>
      </c>
      <c r="K40" s="55" t="s">
        <v>143</v>
      </c>
      <c r="L40" s="55" t="s">
        <v>144</v>
      </c>
      <c r="M40" s="55" t="s">
        <v>130</v>
      </c>
      <c r="N40" s="55" t="s">
        <v>145</v>
      </c>
    </row>
    <row r="41" spans="1:14" x14ac:dyDescent="0.2">
      <c r="A41" s="115" t="s">
        <v>160</v>
      </c>
      <c r="B41" s="116">
        <v>1900</v>
      </c>
      <c r="C41" s="117">
        <v>1</v>
      </c>
      <c r="D41" s="117"/>
      <c r="E41" s="117">
        <v>1</v>
      </c>
      <c r="F41" s="116">
        <v>1900</v>
      </c>
      <c r="G41" s="116">
        <v>1900</v>
      </c>
      <c r="H41" s="117">
        <v>1</v>
      </c>
      <c r="I41" s="116">
        <v>1900</v>
      </c>
      <c r="J41" s="116">
        <v>1900</v>
      </c>
      <c r="K41" s="116">
        <v>0</v>
      </c>
      <c r="L41" s="116">
        <v>0</v>
      </c>
      <c r="M41" s="116">
        <v>1900</v>
      </c>
      <c r="N41" s="118">
        <v>1900</v>
      </c>
    </row>
    <row r="42" spans="1:14" x14ac:dyDescent="0.2">
      <c r="A42" s="119" t="s">
        <v>161</v>
      </c>
      <c r="B42" s="120">
        <v>2163</v>
      </c>
      <c r="C42" s="121">
        <v>1.084211</v>
      </c>
      <c r="D42" s="121"/>
      <c r="E42" s="121">
        <v>1.0842105262999999</v>
      </c>
      <c r="F42" s="120">
        <v>1995</v>
      </c>
      <c r="G42" s="120">
        <v>95</v>
      </c>
      <c r="H42" s="121">
        <v>1.0842105262999999</v>
      </c>
      <c r="I42" s="120">
        <v>103</v>
      </c>
      <c r="J42" s="120">
        <v>2003</v>
      </c>
      <c r="K42" s="120">
        <v>160</v>
      </c>
      <c r="L42" s="120">
        <v>160</v>
      </c>
      <c r="M42" s="120">
        <v>75.05</v>
      </c>
      <c r="N42" s="122">
        <v>81.37</v>
      </c>
    </row>
    <row r="43" spans="1:14" x14ac:dyDescent="0.2">
      <c r="A43" s="119" t="s">
        <v>162</v>
      </c>
      <c r="B43" s="120">
        <v>2307.69</v>
      </c>
      <c r="C43" s="121">
        <v>1.0776699999999999</v>
      </c>
      <c r="D43" s="121"/>
      <c r="E43" s="121">
        <v>1.1684210526000001</v>
      </c>
      <c r="F43" s="120">
        <v>1975.05</v>
      </c>
      <c r="G43" s="120">
        <v>-19.95</v>
      </c>
      <c r="H43" s="121">
        <v>1.0842105262999999</v>
      </c>
      <c r="I43" s="120">
        <v>-21.63</v>
      </c>
      <c r="J43" s="120">
        <v>1981.37</v>
      </c>
      <c r="K43" s="120">
        <v>326.32</v>
      </c>
      <c r="L43" s="120">
        <v>166.32</v>
      </c>
      <c r="M43" s="120">
        <v>0</v>
      </c>
      <c r="N43" s="122">
        <v>0</v>
      </c>
    </row>
    <row r="44" spans="1:14" x14ac:dyDescent="0.2">
      <c r="A44" s="119" t="s">
        <v>163</v>
      </c>
      <c r="B44" s="120">
        <v>2647.1907000000001</v>
      </c>
      <c r="C44" s="121">
        <v>1.072074</v>
      </c>
      <c r="D44" s="121"/>
      <c r="E44" s="121">
        <v>1.2526336535</v>
      </c>
      <c r="F44" s="120">
        <v>2113.3000000000002</v>
      </c>
      <c r="G44" s="120">
        <v>138.25</v>
      </c>
      <c r="H44" s="121">
        <v>1.252636528</v>
      </c>
      <c r="I44" s="120">
        <v>173.17699999999999</v>
      </c>
      <c r="J44" s="120">
        <v>2154.547</v>
      </c>
      <c r="K44" s="120">
        <v>492.64400000000001</v>
      </c>
      <c r="L44" s="120">
        <v>166.32400000000001</v>
      </c>
      <c r="M44" s="120">
        <v>138.25</v>
      </c>
      <c r="N44" s="122">
        <v>173.17699999999999</v>
      </c>
    </row>
    <row r="45" spans="1:14" x14ac:dyDescent="0.2">
      <c r="A45" s="119" t="s">
        <v>164</v>
      </c>
      <c r="B45" s="120">
        <v>2889.1439300000002</v>
      </c>
      <c r="C45" s="121">
        <v>1.02</v>
      </c>
      <c r="D45" s="121"/>
      <c r="E45" s="121">
        <v>1.2776868915999999</v>
      </c>
      <c r="F45" s="120">
        <v>2261.23</v>
      </c>
      <c r="G45" s="120">
        <v>147.93</v>
      </c>
      <c r="H45" s="121">
        <v>1.2776853917</v>
      </c>
      <c r="I45" s="120">
        <v>189.00800000000001</v>
      </c>
      <c r="J45" s="120">
        <v>2343.5549999999998</v>
      </c>
      <c r="K45" s="120">
        <v>545.58900000000006</v>
      </c>
      <c r="L45" s="120">
        <v>52.945</v>
      </c>
      <c r="M45" s="120">
        <v>80.099999999999994</v>
      </c>
      <c r="N45" s="122">
        <v>102.343</v>
      </c>
    </row>
    <row r="46" spans="1:14" x14ac:dyDescent="0.2">
      <c r="A46" s="119" t="s">
        <v>176</v>
      </c>
      <c r="B46" s="120">
        <v>2392.92</v>
      </c>
      <c r="C46" s="121">
        <v>0.81428400000000001</v>
      </c>
      <c r="D46" s="121"/>
      <c r="E46" s="121">
        <v>1.0404</v>
      </c>
      <c r="F46" s="120">
        <v>2300</v>
      </c>
      <c r="G46" s="120">
        <v>38.770000000000003</v>
      </c>
      <c r="H46" s="121">
        <v>1.0403920556999999</v>
      </c>
      <c r="I46" s="120">
        <v>40.335999999999999</v>
      </c>
      <c r="J46" s="120">
        <v>2383.8910000000001</v>
      </c>
      <c r="K46" s="120">
        <v>9.0289999999999999</v>
      </c>
      <c r="L46" s="120">
        <v>-536.55999999999995</v>
      </c>
      <c r="M46" s="120">
        <v>0</v>
      </c>
      <c r="N46" s="122">
        <v>0</v>
      </c>
    </row>
    <row r="47" spans="1:14" x14ac:dyDescent="0.2">
      <c r="A47" s="119" t="s">
        <v>177</v>
      </c>
      <c r="B47" s="120">
        <v>2915.69</v>
      </c>
      <c r="C47" s="121">
        <v>1.2776829999999999</v>
      </c>
      <c r="D47" s="121"/>
      <c r="E47" s="121">
        <v>1.329301541</v>
      </c>
      <c r="F47" s="120">
        <v>2193.4</v>
      </c>
      <c r="G47" s="120">
        <v>-106.6</v>
      </c>
      <c r="H47" s="121">
        <v>1.1913827403999999</v>
      </c>
      <c r="I47" s="120">
        <v>-127.001</v>
      </c>
      <c r="J47" s="120">
        <v>2256.89</v>
      </c>
      <c r="K47" s="120">
        <v>658.8</v>
      </c>
      <c r="L47" s="120">
        <v>649.77099999999996</v>
      </c>
      <c r="M47" s="120">
        <v>0</v>
      </c>
      <c r="N47" s="122">
        <v>0</v>
      </c>
    </row>
    <row r="48" spans="1:14" x14ac:dyDescent="0.2">
      <c r="A48" s="123"/>
      <c r="B48" s="124"/>
      <c r="C48" s="125"/>
      <c r="D48" s="125"/>
      <c r="E48" s="125"/>
      <c r="F48" s="124"/>
      <c r="G48" s="124">
        <v>2193.4</v>
      </c>
      <c r="H48" s="125">
        <v>1.0289459286951761</v>
      </c>
      <c r="I48" s="124">
        <v>2256.8899999999994</v>
      </c>
      <c r="J48" s="124"/>
      <c r="K48" s="124"/>
      <c r="L48" s="124">
        <v>658.80000000000007</v>
      </c>
      <c r="M48" s="124">
        <v>2193.4</v>
      </c>
      <c r="N48" s="126">
        <v>2256.89</v>
      </c>
    </row>
    <row r="50" spans="1:14" x14ac:dyDescent="0.2">
      <c r="A50" s="51" t="s">
        <v>268</v>
      </c>
      <c r="B50" s="49"/>
      <c r="C50" s="50"/>
      <c r="D50" s="50"/>
      <c r="E50" s="50"/>
      <c r="F50" s="49"/>
      <c r="G50" s="49"/>
      <c r="H50" s="50"/>
      <c r="I50" s="49"/>
      <c r="J50" s="49"/>
      <c r="K50" s="49"/>
      <c r="L50" s="49"/>
      <c r="M50" s="49"/>
      <c r="N50" s="49"/>
    </row>
    <row r="51" spans="1:14" x14ac:dyDescent="0.2">
      <c r="A51" s="51" t="s">
        <v>118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1" t="s">
        <v>181</v>
      </c>
      <c r="B52" s="49" t="s">
        <v>224</v>
      </c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53" t="s">
        <v>121</v>
      </c>
      <c r="B53" s="53"/>
      <c r="C53" s="54" t="s">
        <v>122</v>
      </c>
      <c r="D53" s="54"/>
      <c r="E53" s="54" t="s">
        <v>123</v>
      </c>
      <c r="F53" s="55" t="s">
        <v>124</v>
      </c>
      <c r="G53" s="55" t="s">
        <v>125</v>
      </c>
      <c r="H53" s="54" t="s">
        <v>123</v>
      </c>
      <c r="I53" s="55" t="s">
        <v>121</v>
      </c>
      <c r="J53" s="55" t="s">
        <v>126</v>
      </c>
      <c r="K53" s="55" t="s">
        <v>121</v>
      </c>
      <c r="L53" s="55" t="s">
        <v>121</v>
      </c>
      <c r="M53" s="55" t="s">
        <v>121</v>
      </c>
      <c r="N53" s="55" t="s">
        <v>127</v>
      </c>
    </row>
    <row r="54" spans="1:14" x14ac:dyDescent="0.2">
      <c r="A54" s="53" t="s">
        <v>121</v>
      </c>
      <c r="B54" s="55" t="s">
        <v>128</v>
      </c>
      <c r="C54" s="54" t="s">
        <v>129</v>
      </c>
      <c r="D54" s="54"/>
      <c r="E54" s="54" t="s">
        <v>129</v>
      </c>
      <c r="F54" s="55" t="s">
        <v>130</v>
      </c>
      <c r="G54" s="55" t="s">
        <v>130</v>
      </c>
      <c r="H54" s="54" t="s">
        <v>131</v>
      </c>
      <c r="I54" s="55" t="s">
        <v>132</v>
      </c>
      <c r="J54" s="55" t="s">
        <v>133</v>
      </c>
      <c r="K54" s="55" t="s">
        <v>134</v>
      </c>
      <c r="L54" s="55" t="s">
        <v>134</v>
      </c>
      <c r="M54" s="55" t="s">
        <v>135</v>
      </c>
      <c r="N54" s="55" t="s">
        <v>136</v>
      </c>
    </row>
    <row r="55" spans="1:14" x14ac:dyDescent="0.2">
      <c r="A55" s="53" t="s">
        <v>137</v>
      </c>
      <c r="B55" s="55" t="s">
        <v>138</v>
      </c>
      <c r="C55" s="54" t="s">
        <v>139</v>
      </c>
      <c r="D55" s="54"/>
      <c r="E55" s="54" t="s">
        <v>140</v>
      </c>
      <c r="F55" s="55" t="s">
        <v>141</v>
      </c>
      <c r="G55" s="55" t="s">
        <v>141</v>
      </c>
      <c r="H55" s="54" t="s">
        <v>139</v>
      </c>
      <c r="I55" s="55" t="s">
        <v>142</v>
      </c>
      <c r="J55" s="55" t="s">
        <v>124</v>
      </c>
      <c r="K55" s="55" t="s">
        <v>143</v>
      </c>
      <c r="L55" s="55" t="s">
        <v>144</v>
      </c>
      <c r="M55" s="55" t="s">
        <v>130</v>
      </c>
      <c r="N55" s="55" t="s">
        <v>145</v>
      </c>
    </row>
    <row r="56" spans="1:14" x14ac:dyDescent="0.2">
      <c r="A56" s="115" t="s">
        <v>160</v>
      </c>
      <c r="B56" s="116">
        <v>1900</v>
      </c>
      <c r="C56" s="117">
        <v>1</v>
      </c>
      <c r="D56" s="117"/>
      <c r="E56" s="117">
        <v>1</v>
      </c>
      <c r="F56" s="116">
        <v>1900</v>
      </c>
      <c r="G56" s="116">
        <v>1900</v>
      </c>
      <c r="H56" s="117">
        <v>1</v>
      </c>
      <c r="I56" s="116">
        <v>1900</v>
      </c>
      <c r="J56" s="116">
        <v>1900</v>
      </c>
      <c r="K56" s="116">
        <v>0</v>
      </c>
      <c r="L56" s="116">
        <v>0</v>
      </c>
      <c r="M56" s="116">
        <v>1836.134</v>
      </c>
      <c r="N56" s="118">
        <v>1836.134</v>
      </c>
    </row>
    <row r="57" spans="1:14" x14ac:dyDescent="0.2">
      <c r="A57" s="119" t="s">
        <v>161</v>
      </c>
      <c r="B57" s="120">
        <v>2163</v>
      </c>
      <c r="C57" s="121">
        <v>1.084211</v>
      </c>
      <c r="D57" s="121"/>
      <c r="E57" s="121">
        <v>1.0842105262999999</v>
      </c>
      <c r="F57" s="120">
        <v>1995</v>
      </c>
      <c r="G57" s="120">
        <v>95</v>
      </c>
      <c r="H57" s="121">
        <v>1.0842105262999999</v>
      </c>
      <c r="I57" s="120">
        <v>103</v>
      </c>
      <c r="J57" s="120">
        <v>2003</v>
      </c>
      <c r="K57" s="120">
        <v>160</v>
      </c>
      <c r="L57" s="120">
        <v>160</v>
      </c>
      <c r="M57" s="120">
        <v>0</v>
      </c>
      <c r="N57" s="122">
        <v>0</v>
      </c>
    </row>
    <row r="58" spans="1:14" x14ac:dyDescent="0.2">
      <c r="A58" s="119" t="s">
        <v>162</v>
      </c>
      <c r="B58" s="120">
        <v>2307.69</v>
      </c>
      <c r="C58" s="121">
        <v>1.0776699999999999</v>
      </c>
      <c r="D58" s="121"/>
      <c r="E58" s="121">
        <v>1.1684210526000001</v>
      </c>
      <c r="F58" s="120">
        <v>1975.05</v>
      </c>
      <c r="G58" s="120">
        <v>-19.95</v>
      </c>
      <c r="H58" s="121">
        <v>1.0842105262999999</v>
      </c>
      <c r="I58" s="120">
        <v>-21.63</v>
      </c>
      <c r="J58" s="120">
        <v>1981.37</v>
      </c>
      <c r="K58" s="120">
        <v>326.32</v>
      </c>
      <c r="L58" s="120">
        <v>166.32</v>
      </c>
      <c r="M58" s="120">
        <v>0</v>
      </c>
      <c r="N58" s="122">
        <v>0</v>
      </c>
    </row>
    <row r="59" spans="1:14" x14ac:dyDescent="0.2">
      <c r="A59" s="119" t="s">
        <v>163</v>
      </c>
      <c r="B59" s="120">
        <v>2647.1907000000001</v>
      </c>
      <c r="C59" s="121">
        <v>1.0720719999999999</v>
      </c>
      <c r="D59" s="121"/>
      <c r="E59" s="121">
        <v>1.2526312825999999</v>
      </c>
      <c r="F59" s="120">
        <v>2113.3040000000001</v>
      </c>
      <c r="G59" s="120">
        <v>138.25399999999999</v>
      </c>
      <c r="H59" s="121">
        <v>1.2526292187000001</v>
      </c>
      <c r="I59" s="120">
        <v>173.18100000000001</v>
      </c>
      <c r="J59" s="120">
        <v>2154.5509999999999</v>
      </c>
      <c r="K59" s="120">
        <v>492.64</v>
      </c>
      <c r="L59" s="120">
        <v>166.32</v>
      </c>
      <c r="M59" s="120">
        <v>0</v>
      </c>
      <c r="N59" s="122">
        <v>0</v>
      </c>
    </row>
    <row r="60" spans="1:14" x14ac:dyDescent="0.2">
      <c r="A60" s="119" t="s">
        <v>164</v>
      </c>
      <c r="B60" s="120">
        <v>2889.1439300000002</v>
      </c>
      <c r="C60" s="121">
        <v>1.02</v>
      </c>
      <c r="D60" s="121"/>
      <c r="E60" s="121">
        <v>1.2776840665</v>
      </c>
      <c r="F60" s="120">
        <v>2261.2350000000001</v>
      </c>
      <c r="G60" s="120">
        <v>147.93100000000001</v>
      </c>
      <c r="H60" s="121">
        <v>1.2776835146000001</v>
      </c>
      <c r="I60" s="120">
        <v>189.00899999999999</v>
      </c>
      <c r="J60" s="120">
        <v>2343.56</v>
      </c>
      <c r="K60" s="120">
        <v>545.58399999999995</v>
      </c>
      <c r="L60" s="120">
        <v>52.944000000000003</v>
      </c>
      <c r="M60" s="120">
        <v>0</v>
      </c>
      <c r="N60" s="122">
        <v>0</v>
      </c>
    </row>
    <row r="61" spans="1:14" x14ac:dyDescent="0.2">
      <c r="A61" s="119" t="s">
        <v>176</v>
      </c>
      <c r="B61" s="120">
        <v>2392.92</v>
      </c>
      <c r="C61" s="121">
        <v>1.02</v>
      </c>
      <c r="D61" s="121"/>
      <c r="E61" s="121">
        <v>1.3032382168000001</v>
      </c>
      <c r="F61" s="120">
        <v>1836.134</v>
      </c>
      <c r="G61" s="120">
        <v>-425.101</v>
      </c>
      <c r="H61" s="121">
        <v>1.1936598597000001</v>
      </c>
      <c r="I61" s="120">
        <v>-507.42599999999999</v>
      </c>
      <c r="J61" s="120">
        <v>1836.134</v>
      </c>
      <c r="K61" s="120">
        <v>556.78599999999994</v>
      </c>
      <c r="L61" s="120">
        <v>11.202</v>
      </c>
      <c r="M61" s="120">
        <v>0</v>
      </c>
      <c r="N61" s="122">
        <v>0</v>
      </c>
    </row>
    <row r="62" spans="1:14" x14ac:dyDescent="0.2">
      <c r="A62" s="119" t="s">
        <v>177</v>
      </c>
      <c r="B62" s="120">
        <v>2915.69</v>
      </c>
      <c r="C62" s="121">
        <v>1.02</v>
      </c>
      <c r="D62" s="121"/>
      <c r="E62" s="121">
        <v>1.3293030380999999</v>
      </c>
      <c r="F62" s="120">
        <v>2193.3975300000002</v>
      </c>
      <c r="G62" s="120">
        <v>357.26353</v>
      </c>
      <c r="H62" s="121">
        <v>1.3293030380999999</v>
      </c>
      <c r="I62" s="120">
        <v>474.911</v>
      </c>
      <c r="J62" s="120">
        <v>2311.0450000000001</v>
      </c>
      <c r="K62" s="120">
        <v>604.64499999999998</v>
      </c>
      <c r="L62" s="120">
        <v>47.859000000000002</v>
      </c>
      <c r="M62" s="120">
        <v>357.26400000000001</v>
      </c>
      <c r="N62" s="122">
        <v>474.911</v>
      </c>
    </row>
    <row r="63" spans="1:14" x14ac:dyDescent="0.2">
      <c r="A63" s="123"/>
      <c r="B63" s="124"/>
      <c r="C63" s="125"/>
      <c r="D63" s="125"/>
      <c r="E63" s="125"/>
      <c r="F63" s="124"/>
      <c r="G63" s="124">
        <v>2193.3975300000002</v>
      </c>
      <c r="H63" s="125">
        <v>1.0536370942297906</v>
      </c>
      <c r="I63" s="124">
        <v>2311.0450000000001</v>
      </c>
      <c r="J63" s="124"/>
      <c r="K63" s="124"/>
      <c r="L63" s="124">
        <v>604.64499999999998</v>
      </c>
      <c r="M63" s="124">
        <v>2193.3980000000001</v>
      </c>
      <c r="N63" s="126">
        <v>2311.0450000000001</v>
      </c>
    </row>
  </sheetData>
  <printOptions horizontalCentered="1"/>
  <pageMargins left="0.4" right="0.25" top="1" bottom="1" header="0.5" footer="0.5"/>
  <pageSetup scale="400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E75"/>
  <sheetViews>
    <sheetView workbookViewId="0">
      <selection activeCell="H7" sqref="H7"/>
    </sheetView>
  </sheetViews>
  <sheetFormatPr defaultColWidth="8.85546875" defaultRowHeight="15" x14ac:dyDescent="0.25"/>
  <cols>
    <col min="1" max="1" width="42.85546875" style="130" customWidth="1"/>
    <col min="2" max="2" width="9.140625" style="130" bestFit="1" customWidth="1"/>
    <col min="3" max="3" width="3.28515625" style="130" customWidth="1"/>
    <col min="4" max="4" width="44.7109375" style="130" customWidth="1"/>
    <col min="5" max="5" width="9.140625" style="130" bestFit="1" customWidth="1"/>
    <col min="6" max="16384" width="8.85546875" style="130"/>
  </cols>
  <sheetData>
    <row r="1" spans="1:5" ht="18" x14ac:dyDescent="0.25">
      <c r="A1" s="99" t="s">
        <v>269</v>
      </c>
    </row>
    <row r="2" spans="1:5" ht="18" x14ac:dyDescent="0.25">
      <c r="A2" s="99" t="s">
        <v>270</v>
      </c>
    </row>
    <row r="3" spans="1:5" ht="18" x14ac:dyDescent="0.25">
      <c r="A3" s="99" t="s">
        <v>271</v>
      </c>
    </row>
    <row r="5" spans="1:5" ht="30" x14ac:dyDescent="0.25">
      <c r="A5" s="131" t="s">
        <v>272</v>
      </c>
      <c r="B5" s="132"/>
      <c r="C5" s="132"/>
      <c r="D5" s="131" t="s">
        <v>273</v>
      </c>
    </row>
    <row r="6" spans="1:5" x14ac:dyDescent="0.25">
      <c r="A6" s="133" t="s">
        <v>274</v>
      </c>
      <c r="D6" s="133" t="s">
        <v>275</v>
      </c>
    </row>
    <row r="7" spans="1:5" x14ac:dyDescent="0.25">
      <c r="A7" s="136" t="s">
        <v>276</v>
      </c>
      <c r="B7" s="76">
        <f>'Ex6 R16'!$B$6</f>
        <v>2163</v>
      </c>
      <c r="C7" s="141"/>
      <c r="D7" s="136" t="s">
        <v>277</v>
      </c>
      <c r="E7" s="142">
        <f>'Ex6 R16'!$B$19</f>
        <v>2392.92</v>
      </c>
    </row>
    <row r="8" spans="1:5" x14ac:dyDescent="0.25">
      <c r="A8" s="136" t="s">
        <v>278</v>
      </c>
      <c r="B8" s="135">
        <f>'Ex6 R16'!$C$6</f>
        <v>1.084211</v>
      </c>
      <c r="C8" s="141"/>
      <c r="D8" s="136" t="s">
        <v>279</v>
      </c>
      <c r="E8" s="143">
        <f>'Ex6 R16'!$C$19</f>
        <v>1.02</v>
      </c>
    </row>
    <row r="9" spans="1:5" x14ac:dyDescent="0.25">
      <c r="A9" s="136" t="s">
        <v>280</v>
      </c>
      <c r="B9" s="76">
        <f>B7/B8</f>
        <v>1994.9991283984389</v>
      </c>
      <c r="C9" s="141"/>
      <c r="D9" s="136" t="s">
        <v>318</v>
      </c>
      <c r="E9" s="142">
        <f>E7/E8</f>
        <v>2346</v>
      </c>
    </row>
    <row r="10" spans="1:5" x14ac:dyDescent="0.25">
      <c r="A10" s="136" t="s">
        <v>316</v>
      </c>
      <c r="B10" s="76">
        <f>'Ex6 R16'!$B$5</f>
        <v>1900</v>
      </c>
      <c r="C10" s="141"/>
      <c r="D10" s="136" t="s">
        <v>283</v>
      </c>
      <c r="E10" s="143">
        <f>'Ex6 R16'!$C$18</f>
        <v>1.02</v>
      </c>
    </row>
    <row r="11" spans="1:5" x14ac:dyDescent="0.25">
      <c r="A11" s="136" t="s">
        <v>284</v>
      </c>
      <c r="B11" s="76">
        <f>B9-B10</f>
        <v>94.99912839843887</v>
      </c>
      <c r="C11" s="141"/>
      <c r="D11" s="136" t="s">
        <v>319</v>
      </c>
      <c r="E11" s="142">
        <f>E9/E10</f>
        <v>2300</v>
      </c>
    </row>
    <row r="12" spans="1:5" x14ac:dyDescent="0.25">
      <c r="A12" s="136" t="s">
        <v>285</v>
      </c>
      <c r="B12" s="76">
        <f>B11*B8</f>
        <v>102.99909999999981</v>
      </c>
      <c r="C12" s="141"/>
      <c r="D12" s="136" t="s">
        <v>286</v>
      </c>
      <c r="E12" s="143">
        <f>'Ex6 R16'!$C$17</f>
        <v>1.0720719999999999</v>
      </c>
    </row>
    <row r="13" spans="1:5" x14ac:dyDescent="0.25">
      <c r="A13" s="136" t="s">
        <v>287</v>
      </c>
      <c r="B13" s="76">
        <f>B12+B10</f>
        <v>2002.9990999999998</v>
      </c>
      <c r="C13" s="141"/>
      <c r="D13" s="136" t="s">
        <v>320</v>
      </c>
      <c r="E13" s="142">
        <f>E11/E12</f>
        <v>2145.3782954876165</v>
      </c>
    </row>
    <row r="14" spans="1:5" x14ac:dyDescent="0.25">
      <c r="A14" s="141"/>
      <c r="B14" s="141"/>
      <c r="C14" s="141"/>
      <c r="D14" s="136" t="s">
        <v>288</v>
      </c>
      <c r="E14" s="143">
        <f>'Ex6 R16'!$C$16</f>
        <v>1.0776699999999999</v>
      </c>
    </row>
    <row r="15" spans="1:5" x14ac:dyDescent="0.25">
      <c r="A15" s="144" t="s">
        <v>289</v>
      </c>
      <c r="B15" s="141"/>
      <c r="C15" s="141"/>
      <c r="D15" s="136" t="s">
        <v>321</v>
      </c>
      <c r="E15" s="142">
        <f>E13/E14</f>
        <v>1990.7562570059636</v>
      </c>
    </row>
    <row r="16" spans="1:5" x14ac:dyDescent="0.25">
      <c r="A16" s="136" t="s">
        <v>290</v>
      </c>
      <c r="B16" s="142">
        <f>'Ex6 R16'!$B$7</f>
        <v>2307.69</v>
      </c>
      <c r="C16" s="141"/>
      <c r="D16" s="136" t="s">
        <v>278</v>
      </c>
      <c r="E16" s="143">
        <f>'Ex6 R16'!$C$15</f>
        <v>1.084211</v>
      </c>
    </row>
    <row r="17" spans="1:5" x14ac:dyDescent="0.25">
      <c r="A17" s="141" t="s">
        <v>288</v>
      </c>
      <c r="B17" s="141">
        <f>'Ex6 R16'!$C$7</f>
        <v>1.0776699999999999</v>
      </c>
      <c r="C17" s="141"/>
      <c r="D17" s="136" t="s">
        <v>322</v>
      </c>
      <c r="E17" s="142">
        <f>E15/E16</f>
        <v>1836.1336096073214</v>
      </c>
    </row>
    <row r="18" spans="1:5" x14ac:dyDescent="0.25">
      <c r="A18" s="136" t="s">
        <v>291</v>
      </c>
      <c r="B18" s="142">
        <f>B16/B17</f>
        <v>2141.3698070838013</v>
      </c>
      <c r="C18" s="141"/>
      <c r="D18" s="136" t="s">
        <v>282</v>
      </c>
      <c r="E18" s="142">
        <f>'Ex6 R16'!$B$14</f>
        <v>1900</v>
      </c>
    </row>
    <row r="19" spans="1:5" x14ac:dyDescent="0.25">
      <c r="A19" s="141" t="s">
        <v>276</v>
      </c>
      <c r="B19" s="142">
        <f>'Ex6 R16'!$B$6</f>
        <v>2163</v>
      </c>
      <c r="C19" s="141"/>
      <c r="D19" s="137" t="s">
        <v>292</v>
      </c>
      <c r="E19" s="145">
        <f>E17-E18</f>
        <v>-63.866390392678568</v>
      </c>
    </row>
    <row r="20" spans="1:5" x14ac:dyDescent="0.25">
      <c r="A20" s="146" t="s">
        <v>317</v>
      </c>
      <c r="B20" s="142">
        <f>B18-B19</f>
        <v>-21.630192916198666</v>
      </c>
      <c r="C20" s="141"/>
      <c r="D20" s="137" t="s">
        <v>293</v>
      </c>
      <c r="E20" s="142">
        <f>-'Ex6 R16'!$I$18</f>
        <v>-189.00899999999999</v>
      </c>
    </row>
    <row r="21" spans="1:5" x14ac:dyDescent="0.25">
      <c r="A21" s="136" t="s">
        <v>294</v>
      </c>
      <c r="B21" s="142">
        <f>B20+B13</f>
        <v>1981.3689070838011</v>
      </c>
      <c r="C21" s="141"/>
      <c r="D21" s="137" t="s">
        <v>295</v>
      </c>
      <c r="E21" s="142">
        <f>-'Ex6 R16'!$I$17</f>
        <v>-173.18100000000001</v>
      </c>
    </row>
    <row r="22" spans="1:5" ht="31.15" customHeight="1" x14ac:dyDescent="0.25">
      <c r="A22" s="141"/>
      <c r="B22" s="141"/>
      <c r="C22" s="141"/>
      <c r="D22" s="139" t="s">
        <v>296</v>
      </c>
      <c r="E22" s="142">
        <f>-SUM('Ex6 R16'!$I$15:$I$16)</f>
        <v>-81.37</v>
      </c>
    </row>
    <row r="23" spans="1:5" x14ac:dyDescent="0.25">
      <c r="A23" s="144" t="s">
        <v>297</v>
      </c>
      <c r="B23" s="141"/>
      <c r="C23" s="141"/>
      <c r="D23" s="137" t="s">
        <v>298</v>
      </c>
      <c r="E23" s="145">
        <f>SUM(E19:E22)</f>
        <v>-507.42639039267857</v>
      </c>
    </row>
    <row r="24" spans="1:5" x14ac:dyDescent="0.25">
      <c r="A24" s="136" t="str">
        <f>LEFT(A23,4) &amp; " CYC"</f>
        <v>1998 CYC</v>
      </c>
      <c r="B24" s="76">
        <f>'Ex6 R16'!$B$8</f>
        <v>2647.1907000000001</v>
      </c>
      <c r="C24" s="141"/>
      <c r="D24" s="136" t="s">
        <v>299</v>
      </c>
      <c r="E24" s="145">
        <f>E23+B39</f>
        <v>1836.1281836311227</v>
      </c>
    </row>
    <row r="25" spans="1:5" x14ac:dyDescent="0.25">
      <c r="A25" s="136" t="str">
        <f>LEFT(A23,4) &amp; " CY index"</f>
        <v>1998 CY index</v>
      </c>
      <c r="B25" s="135">
        <f>'Ex6 R16'!$C$8</f>
        <v>1.072074</v>
      </c>
      <c r="C25" s="141"/>
      <c r="D25" s="140"/>
      <c r="E25" s="141"/>
    </row>
    <row r="26" spans="1:5" x14ac:dyDescent="0.25">
      <c r="A26" s="136" t="str">
        <f>LEFT(A23,4)&amp;" CYC@ "&amp;VALUE(LEFT(A23,4)-1) &amp; " price"</f>
        <v>1998 CYC@ 1997 price</v>
      </c>
      <c r="B26" s="76">
        <f>B24/B25</f>
        <v>2469.2238595470089</v>
      </c>
      <c r="C26" s="141"/>
      <c r="D26" s="144" t="s">
        <v>300</v>
      </c>
      <c r="E26" s="141"/>
    </row>
    <row r="27" spans="1:5" x14ac:dyDescent="0.25">
      <c r="A27" s="136" t="str">
        <f>VALUE(LEFT(A23,4)-1) &amp; " CYC"</f>
        <v>1997 CYC</v>
      </c>
      <c r="B27" s="76">
        <f>'Ex6 R16'!$B$7</f>
        <v>2307.69</v>
      </c>
      <c r="C27" s="141"/>
      <c r="D27" s="136" t="str">
        <f>LEFT(D26,4) &amp; " CYC"</f>
        <v>2001 CYC</v>
      </c>
      <c r="E27" s="76">
        <f>'Ex6 R16'!$B$20</f>
        <v>2915.69</v>
      </c>
    </row>
    <row r="28" spans="1:5" x14ac:dyDescent="0.25">
      <c r="A28" s="136" t="str">
        <f>"Increment @ "&amp;VALUE(LEFT(A23,4)-1) &amp; " price"</f>
        <v>Increment @ 1997 price</v>
      </c>
      <c r="B28" s="76">
        <f>B26-B27</f>
        <v>161.53385954700889</v>
      </c>
      <c r="C28" s="141"/>
      <c r="D28" s="136" t="str">
        <f>LEFT(D26,4) &amp; " CY index"</f>
        <v>2001 CY index</v>
      </c>
      <c r="E28" s="135">
        <f>'Ex6 R16'!$C$20</f>
        <v>1.02</v>
      </c>
    </row>
    <row r="29" spans="1:5" x14ac:dyDescent="0.25">
      <c r="A29" s="136" t="str">
        <f>"Increment @ "&amp;VALUE(LEFT(A23,4)) &amp; " price"</f>
        <v>Increment @ 1998 price</v>
      </c>
      <c r="B29" s="76">
        <f>B28*B25</f>
        <v>173.17625093999999</v>
      </c>
      <c r="C29" s="141"/>
      <c r="D29" s="136" t="str">
        <f>LEFT(D26,4)&amp;" CYC@ "&amp;VALUE(LEFT(D26,4)-1) &amp; " price"</f>
        <v>2001 CYC@ 2000 price</v>
      </c>
      <c r="E29" s="76">
        <f>E27/E28</f>
        <v>2858.5196078431372</v>
      </c>
    </row>
    <row r="30" spans="1:5" x14ac:dyDescent="0.25">
      <c r="A30" s="136" t="s">
        <v>301</v>
      </c>
      <c r="B30" s="76">
        <f>B29+B21</f>
        <v>2154.5451580238009</v>
      </c>
      <c r="C30" s="141"/>
      <c r="D30" s="136" t="str">
        <f>VALUE(LEFT(D26,4)-1) &amp; " CYC"</f>
        <v>2000 CYC</v>
      </c>
      <c r="E30" s="76">
        <f>'Ex6 R16'!$B$19</f>
        <v>2392.92</v>
      </c>
    </row>
    <row r="31" spans="1:5" x14ac:dyDescent="0.25">
      <c r="A31" s="141"/>
      <c r="B31" s="141"/>
      <c r="C31" s="141"/>
      <c r="D31" s="136" t="str">
        <f>"Increment @ "&amp;VALUE(LEFT(D26,4)-1) &amp; " price"</f>
        <v>Increment @ 2000 price</v>
      </c>
      <c r="E31" s="76">
        <f>E29-E30</f>
        <v>465.59960784313716</v>
      </c>
    </row>
    <row r="32" spans="1:5" x14ac:dyDescent="0.25">
      <c r="A32" s="144" t="s">
        <v>302</v>
      </c>
      <c r="B32" s="141"/>
      <c r="C32" s="141"/>
      <c r="D32" s="136" t="str">
        <f>"Increment @ "&amp;VALUE(LEFT(D26,4)) &amp; " price"</f>
        <v>Increment @ 2001 price</v>
      </c>
      <c r="E32" s="76">
        <f>E31*E28</f>
        <v>474.91159999999991</v>
      </c>
    </row>
    <row r="33" spans="1:5" x14ac:dyDescent="0.25">
      <c r="A33" s="136" t="str">
        <f>LEFT(A32,4) &amp; " CYC"</f>
        <v>1999 CYC</v>
      </c>
      <c r="B33" s="76">
        <f>'Ex6 R16'!$B$9</f>
        <v>2889.1439300000002</v>
      </c>
      <c r="C33" s="141"/>
      <c r="D33" s="136" t="s">
        <v>303</v>
      </c>
      <c r="E33" s="76">
        <f>E32+E24</f>
        <v>2311.0397836311226</v>
      </c>
    </row>
    <row r="34" spans="1:5" x14ac:dyDescent="0.25">
      <c r="A34" s="136" t="str">
        <f>LEFT(A32,4) &amp; " CY index"</f>
        <v>1999 CY index</v>
      </c>
      <c r="B34" s="135">
        <f>'Ex6 R16'!$C$9</f>
        <v>1.02</v>
      </c>
      <c r="C34" s="141"/>
      <c r="D34" s="141"/>
      <c r="E34" s="141"/>
    </row>
    <row r="35" spans="1:5" x14ac:dyDescent="0.25">
      <c r="A35" s="136" t="str">
        <f>LEFT(A32,4)&amp;" CYC@ "&amp;VALUE(LEFT(A32,4)-1) &amp; " price"</f>
        <v>1999 CYC@ 1998 price</v>
      </c>
      <c r="B35" s="76">
        <f>B33/B34</f>
        <v>2832.4940490196082</v>
      </c>
      <c r="C35" s="141"/>
      <c r="D35" s="141"/>
      <c r="E35" s="141"/>
    </row>
    <row r="36" spans="1:5" x14ac:dyDescent="0.25">
      <c r="A36" s="136" t="str">
        <f>VALUE(LEFT(A32,4)-1) &amp; " CYC"</f>
        <v>1998 CYC</v>
      </c>
      <c r="B36" s="76">
        <f>'Ex6 R16'!$B$8</f>
        <v>2647.1907000000001</v>
      </c>
      <c r="C36" s="141"/>
      <c r="D36" s="141"/>
      <c r="E36" s="141"/>
    </row>
    <row r="37" spans="1:5" x14ac:dyDescent="0.25">
      <c r="A37" s="136" t="str">
        <f>"Increment @ "&amp;VALUE(LEFT(A32,4)-1) &amp; " price"</f>
        <v>Increment @ 1998 price</v>
      </c>
      <c r="B37" s="76">
        <f>B35-B36</f>
        <v>185.30334901960805</v>
      </c>
      <c r="C37" s="141"/>
      <c r="D37" s="141"/>
      <c r="E37" s="141"/>
    </row>
    <row r="38" spans="1:5" x14ac:dyDescent="0.25">
      <c r="A38" s="136" t="str">
        <f>"Increment @ "&amp;VALUE(LEFT(A32,4)) &amp; " price"</f>
        <v>Increment @ 1999 price</v>
      </c>
      <c r="B38" s="76">
        <f>B37*B34</f>
        <v>189.00941600000021</v>
      </c>
      <c r="C38" s="141"/>
      <c r="D38" s="141"/>
      <c r="E38" s="141"/>
    </row>
    <row r="39" spans="1:5" x14ac:dyDescent="0.25">
      <c r="A39" s="136" t="s">
        <v>304</v>
      </c>
      <c r="B39" s="76">
        <f>B38+B30</f>
        <v>2343.5545740238013</v>
      </c>
      <c r="C39" s="141"/>
      <c r="D39" s="141"/>
      <c r="E39" s="141"/>
    </row>
    <row r="40" spans="1:5" x14ac:dyDescent="0.25">
      <c r="A40" s="141"/>
      <c r="B40" s="141"/>
      <c r="C40" s="141"/>
      <c r="D40" s="141"/>
      <c r="E40" s="141"/>
    </row>
    <row r="41" spans="1:5" x14ac:dyDescent="0.25">
      <c r="A41" s="144" t="s">
        <v>305</v>
      </c>
      <c r="B41" s="141"/>
      <c r="C41" s="141"/>
      <c r="D41" s="141"/>
      <c r="E41" s="141"/>
    </row>
    <row r="42" spans="1:5" x14ac:dyDescent="0.25">
      <c r="A42" s="136" t="str">
        <f>LEFT(A41,4) &amp; " CYC"</f>
        <v>2000 CYC</v>
      </c>
      <c r="B42" s="76">
        <f>'Ex6 R16'!$B$10</f>
        <v>2392.92</v>
      </c>
      <c r="C42" s="141"/>
      <c r="D42" s="141"/>
      <c r="E42" s="141"/>
    </row>
    <row r="43" spans="1:5" x14ac:dyDescent="0.25">
      <c r="A43" s="136" t="str">
        <f>LEFT(A41,4) &amp; " CY index"</f>
        <v>2000 CY index</v>
      </c>
      <c r="B43" s="135">
        <f>'Ex6 R16'!$C$10</f>
        <v>0.81428400000000001</v>
      </c>
      <c r="C43" s="141"/>
      <c r="D43" s="141"/>
      <c r="E43" s="141"/>
    </row>
    <row r="44" spans="1:5" x14ac:dyDescent="0.25">
      <c r="A44" s="136" t="str">
        <f>LEFT(A41,4)&amp;" CYC@ "&amp;VALUE(LEFT(A41,4)-1) &amp; " price"</f>
        <v>2000 CYC@ 1999 price</v>
      </c>
      <c r="B44" s="76">
        <f>B42/B43</f>
        <v>2938.6798709049913</v>
      </c>
      <c r="C44" s="141"/>
      <c r="D44" s="141"/>
      <c r="E44" s="141"/>
    </row>
    <row r="45" spans="1:5" x14ac:dyDescent="0.25">
      <c r="A45" s="136" t="str">
        <f>VALUE(LEFT(A41,4)-1) &amp; " CYC"</f>
        <v>1999 CYC</v>
      </c>
      <c r="B45" s="76">
        <f>'Ex6 R16'!$B$9</f>
        <v>2889.1439300000002</v>
      </c>
      <c r="C45" s="141"/>
      <c r="D45" s="141"/>
      <c r="E45" s="141"/>
    </row>
    <row r="46" spans="1:5" x14ac:dyDescent="0.25">
      <c r="A46" s="136" t="str">
        <f>"Increment @ "&amp;VALUE(LEFT(A41,4)-1) &amp; " price"</f>
        <v>Increment @ 1999 price</v>
      </c>
      <c r="B46" s="76">
        <f>B44-B45</f>
        <v>49.535940904991094</v>
      </c>
      <c r="C46" s="141"/>
      <c r="D46" s="141"/>
      <c r="E46" s="141"/>
    </row>
    <row r="47" spans="1:5" x14ac:dyDescent="0.25">
      <c r="A47" s="136" t="str">
        <f>"Increment @ "&amp;VALUE(LEFT(A41,4)) &amp; " price"</f>
        <v>Increment @ 2000 price</v>
      </c>
      <c r="B47" s="76">
        <f>B46*B43</f>
        <v>40.336324103879768</v>
      </c>
      <c r="C47" s="141"/>
      <c r="D47" s="141"/>
      <c r="E47" s="141"/>
    </row>
    <row r="48" spans="1:5" x14ac:dyDescent="0.25">
      <c r="A48" s="136" t="s">
        <v>306</v>
      </c>
      <c r="B48" s="76">
        <f>B47+B39</f>
        <v>2383.8908981276809</v>
      </c>
      <c r="C48" s="141"/>
      <c r="D48" s="141"/>
      <c r="E48" s="141"/>
    </row>
    <row r="49" spans="1:5" x14ac:dyDescent="0.25">
      <c r="A49" s="141"/>
      <c r="B49" s="141"/>
      <c r="C49" s="141"/>
      <c r="D49" s="141"/>
      <c r="E49" s="141"/>
    </row>
    <row r="50" spans="1:5" x14ac:dyDescent="0.25">
      <c r="A50" s="144" t="s">
        <v>307</v>
      </c>
      <c r="B50" s="141"/>
      <c r="C50" s="141"/>
      <c r="D50" s="141"/>
      <c r="E50" s="141"/>
    </row>
    <row r="51" spans="1:5" x14ac:dyDescent="0.25">
      <c r="A51" s="136" t="s">
        <v>308</v>
      </c>
      <c r="B51" s="142">
        <f>'Ex6 R16'!$B$11</f>
        <v>2915.69</v>
      </c>
      <c r="C51" s="141"/>
      <c r="D51" s="141"/>
      <c r="E51" s="141"/>
    </row>
    <row r="52" spans="1:5" x14ac:dyDescent="0.25">
      <c r="A52" s="141" t="s">
        <v>309</v>
      </c>
      <c r="B52" s="135">
        <f>'Ex6 R16'!$C$11</f>
        <v>1.2776829999999999</v>
      </c>
      <c r="C52" s="141"/>
      <c r="D52" s="141"/>
      <c r="E52" s="141"/>
    </row>
    <row r="53" spans="1:5" x14ac:dyDescent="0.25">
      <c r="A53" s="136" t="s">
        <v>310</v>
      </c>
      <c r="B53" s="142">
        <f>B51/B52</f>
        <v>2282.0136137054342</v>
      </c>
      <c r="C53" s="141"/>
      <c r="D53" s="141"/>
      <c r="E53" s="141"/>
    </row>
    <row r="54" spans="1:5" x14ac:dyDescent="0.25">
      <c r="A54" s="141" t="s">
        <v>279</v>
      </c>
      <c r="B54" s="135">
        <f>'Ex6 R16'!$C$10</f>
        <v>0.81428400000000001</v>
      </c>
      <c r="C54" s="141"/>
      <c r="D54" s="141"/>
      <c r="E54" s="141"/>
    </row>
    <row r="55" spans="1:5" x14ac:dyDescent="0.25">
      <c r="A55" s="136" t="s">
        <v>281</v>
      </c>
      <c r="B55" s="142">
        <f>B53/B54</f>
        <v>2802.4787588917798</v>
      </c>
      <c r="C55" s="141"/>
      <c r="D55" s="141"/>
      <c r="E55" s="141"/>
    </row>
    <row r="56" spans="1:5" x14ac:dyDescent="0.25">
      <c r="A56" s="141" t="s">
        <v>311</v>
      </c>
      <c r="B56" s="142">
        <f>'Ex6 R16'!$B$9</f>
        <v>2889.1439300000002</v>
      </c>
      <c r="C56" s="141"/>
      <c r="D56" s="141"/>
      <c r="E56" s="141"/>
    </row>
    <row r="57" spans="1:5" x14ac:dyDescent="0.25">
      <c r="A57" s="137" t="s">
        <v>312</v>
      </c>
      <c r="B57" s="145">
        <f>B55-B56</f>
        <v>-86.66517110822042</v>
      </c>
      <c r="C57" s="141"/>
      <c r="D57" s="141"/>
      <c r="E57" s="141"/>
    </row>
    <row r="58" spans="1:5" x14ac:dyDescent="0.25">
      <c r="A58" s="137" t="s">
        <v>313</v>
      </c>
      <c r="B58" s="145">
        <f>-'Ex6 R16'!$I$10</f>
        <v>-40.335999999999999</v>
      </c>
      <c r="C58" s="141"/>
      <c r="D58" s="141"/>
      <c r="E58" s="141"/>
    </row>
    <row r="59" spans="1:5" x14ac:dyDescent="0.25">
      <c r="A59" s="137" t="s">
        <v>314</v>
      </c>
      <c r="B59" s="145">
        <f>SUM(B57:B58)</f>
        <v>-127.00117110822042</v>
      </c>
      <c r="C59" s="141"/>
      <c r="D59" s="141"/>
      <c r="E59" s="141"/>
    </row>
    <row r="60" spans="1:5" x14ac:dyDescent="0.25">
      <c r="A60" s="136" t="s">
        <v>315</v>
      </c>
      <c r="B60" s="145">
        <f>B59+B48</f>
        <v>2256.8897270194607</v>
      </c>
      <c r="C60" s="141"/>
      <c r="D60" s="141"/>
      <c r="E60" s="141"/>
    </row>
    <row r="61" spans="1:5" x14ac:dyDescent="0.25">
      <c r="B61" s="138"/>
    </row>
    <row r="64" spans="1:5" x14ac:dyDescent="0.25">
      <c r="C64" s="134"/>
    </row>
    <row r="65" spans="3:3" x14ac:dyDescent="0.25">
      <c r="C65" s="134"/>
    </row>
    <row r="66" spans="3:3" x14ac:dyDescent="0.25">
      <c r="C66" s="134"/>
    </row>
    <row r="67" spans="3:3" x14ac:dyDescent="0.25">
      <c r="C67" s="134"/>
    </row>
    <row r="68" spans="3:3" x14ac:dyDescent="0.25">
      <c r="C68" s="134"/>
    </row>
    <row r="69" spans="3:3" x14ac:dyDescent="0.25">
      <c r="C69" s="134"/>
    </row>
    <row r="70" spans="3:3" x14ac:dyDescent="0.25">
      <c r="C70" s="134"/>
    </row>
    <row r="71" spans="3:3" x14ac:dyDescent="0.25">
      <c r="C71" s="134"/>
    </row>
    <row r="72" spans="3:3" x14ac:dyDescent="0.25">
      <c r="C72" s="134"/>
    </row>
    <row r="73" spans="3:3" x14ac:dyDescent="0.25">
      <c r="C73" s="134"/>
    </row>
    <row r="74" spans="3:3" x14ac:dyDescent="0.25">
      <c r="C74" s="134"/>
    </row>
    <row r="75" spans="3:3" x14ac:dyDescent="0.25">
      <c r="C75" s="134"/>
    </row>
  </sheetData>
  <hyperlinks>
    <hyperlink ref="A11" r:id="rId1" display="Increment@1995 price" xr:uid="{00000000-0004-0000-0C00-000000000000}"/>
    <hyperlink ref="A12" r:id="rId2" display="Increment@1995 price" xr:uid="{00000000-0004-0000-0C00-000001000000}"/>
    <hyperlink ref="A20" r:id="rId3" display="Decrement@1996 price" xr:uid="{00000000-0004-0000-0C00-000002000000}"/>
  </hyperlinks>
  <pageMargins left="0.7" right="0.7" top="0.75" bottom="0.75" header="0.3" footer="0.3"/>
  <pageSetup orientation="portrait" horizontalDpi="0" verticalDpi="0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44"/>
  <sheetViews>
    <sheetView workbookViewId="0">
      <selection activeCell="Q10" sqref="Q10"/>
    </sheetView>
  </sheetViews>
  <sheetFormatPr defaultRowHeight="12.75" x14ac:dyDescent="0.2"/>
  <cols>
    <col min="16" max="16" width="11.140625" customWidth="1"/>
    <col min="17" max="17" width="10.7109375" customWidth="1"/>
  </cols>
  <sheetData>
    <row r="1" spans="1:14" ht="12.75" customHeight="1" x14ac:dyDescent="0.2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4" ht="13.5" x14ac:dyDescent="0.2">
      <c r="A4" s="4" t="s">
        <v>2</v>
      </c>
      <c r="N4" s="5"/>
    </row>
    <row r="5" spans="1:14" ht="13.5" x14ac:dyDescent="0.2">
      <c r="A5" s="6" t="s">
        <v>3</v>
      </c>
      <c r="N5" s="5"/>
    </row>
    <row r="6" spans="1:14" ht="13.5" x14ac:dyDescent="0.2">
      <c r="A6" s="6" t="s">
        <v>4</v>
      </c>
      <c r="N6" s="5"/>
    </row>
    <row r="7" spans="1:14" ht="13.5" x14ac:dyDescent="0.2">
      <c r="A7" s="6" t="s">
        <v>5</v>
      </c>
      <c r="N7" s="5"/>
    </row>
    <row r="8" spans="1:14" ht="13.5" x14ac:dyDescent="0.2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1:14" x14ac:dyDescent="0.2">
      <c r="A9" s="9" t="s">
        <v>6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9" t="s">
        <v>15</v>
      </c>
      <c r="K9" s="9" t="s">
        <v>16</v>
      </c>
      <c r="L9" s="9" t="s">
        <v>17</v>
      </c>
      <c r="M9" s="9" t="s">
        <v>18</v>
      </c>
      <c r="N9" s="9" t="s">
        <v>19</v>
      </c>
    </row>
    <row r="10" spans="1:14" x14ac:dyDescent="0.2">
      <c r="A10" s="10">
        <v>2002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>
        <v>100</v>
      </c>
      <c r="N10" s="11"/>
    </row>
    <row r="11" spans="1:14" x14ac:dyDescent="0.2">
      <c r="A11" s="10">
        <v>2003</v>
      </c>
      <c r="B11" s="12">
        <v>100</v>
      </c>
      <c r="C11" s="12">
        <v>100</v>
      </c>
      <c r="D11" s="12">
        <v>100</v>
      </c>
      <c r="E11" s="12">
        <v>100.1</v>
      </c>
      <c r="F11" s="12">
        <v>100.1</v>
      </c>
      <c r="G11" s="12">
        <v>100.1</v>
      </c>
      <c r="H11" s="12">
        <v>100.2</v>
      </c>
      <c r="I11" s="12">
        <v>100.2</v>
      </c>
      <c r="J11" s="12">
        <v>100.2</v>
      </c>
      <c r="K11" s="12">
        <v>100.2</v>
      </c>
      <c r="L11" s="12">
        <v>100.2</v>
      </c>
      <c r="M11" s="12" t="s">
        <v>20</v>
      </c>
      <c r="N11" s="12" t="s">
        <v>21</v>
      </c>
    </row>
    <row r="12" spans="1:14" x14ac:dyDescent="0.2">
      <c r="A12" s="10">
        <v>2004</v>
      </c>
      <c r="B12" s="11" t="s">
        <v>20</v>
      </c>
      <c r="C12" s="11" t="s">
        <v>22</v>
      </c>
      <c r="D12" s="11" t="s">
        <v>23</v>
      </c>
      <c r="E12" s="14" t="s">
        <v>65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 customHeight="1" x14ac:dyDescent="0.2">
      <c r="A13" s="153" t="s">
        <v>24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</row>
    <row r="14" spans="1:14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13.5" x14ac:dyDescent="0.2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</row>
    <row r="19" spans="1:14" ht="13.5" x14ac:dyDescent="0.2">
      <c r="A19" s="4" t="s">
        <v>2</v>
      </c>
      <c r="N19" s="5"/>
    </row>
    <row r="20" spans="1:14" ht="13.5" x14ac:dyDescent="0.2">
      <c r="A20" s="6" t="s">
        <v>3</v>
      </c>
      <c r="N20" s="5"/>
    </row>
    <row r="21" spans="1:14" ht="13.5" x14ac:dyDescent="0.2">
      <c r="A21" s="6" t="s">
        <v>26</v>
      </c>
      <c r="N21" s="5"/>
    </row>
    <row r="22" spans="1:14" ht="13.5" x14ac:dyDescent="0.2">
      <c r="A22" s="6" t="s">
        <v>27</v>
      </c>
      <c r="N22" s="5"/>
    </row>
    <row r="23" spans="1:14" ht="13.5" x14ac:dyDescent="0.2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8"/>
    </row>
    <row r="24" spans="1:14" x14ac:dyDescent="0.2">
      <c r="A24" s="9" t="s">
        <v>6</v>
      </c>
      <c r="B24" s="9" t="s">
        <v>7</v>
      </c>
      <c r="C24" s="9" t="s">
        <v>8</v>
      </c>
      <c r="D24" s="9" t="s">
        <v>9</v>
      </c>
      <c r="E24" s="9" t="s">
        <v>10</v>
      </c>
      <c r="F24" s="9" t="s">
        <v>11</v>
      </c>
      <c r="G24" s="9" t="s">
        <v>12</v>
      </c>
      <c r="H24" s="9" t="s">
        <v>13</v>
      </c>
      <c r="I24" s="9" t="s">
        <v>14</v>
      </c>
      <c r="J24" s="9" t="s">
        <v>15</v>
      </c>
      <c r="K24" s="9" t="s">
        <v>16</v>
      </c>
      <c r="L24" s="9" t="s">
        <v>17</v>
      </c>
      <c r="M24" s="9" t="s">
        <v>18</v>
      </c>
      <c r="N24" s="9" t="s">
        <v>19</v>
      </c>
    </row>
    <row r="25" spans="1:14" x14ac:dyDescent="0.2">
      <c r="A25" s="10">
        <v>1947</v>
      </c>
      <c r="B25" s="11">
        <v>34.200000000000003</v>
      </c>
      <c r="C25" s="11">
        <v>34.200000000000003</v>
      </c>
      <c r="D25" s="11">
        <v>34.200000000000003</v>
      </c>
      <c r="E25" s="11">
        <v>34.200000000000003</v>
      </c>
      <c r="F25" s="11">
        <v>34.200000000000003</v>
      </c>
      <c r="G25" s="11">
        <v>34.200000000000003</v>
      </c>
      <c r="H25" s="11">
        <v>34.299999999999997</v>
      </c>
      <c r="I25" s="11">
        <v>34.4</v>
      </c>
      <c r="J25" s="11">
        <v>34.4</v>
      </c>
      <c r="K25" s="11">
        <v>34.5</v>
      </c>
      <c r="L25" s="11">
        <v>34.5</v>
      </c>
      <c r="M25" s="11">
        <v>34.5</v>
      </c>
      <c r="N25" s="11">
        <v>34.299999999999997</v>
      </c>
    </row>
    <row r="26" spans="1:14" x14ac:dyDescent="0.2">
      <c r="A26" s="10">
        <v>1948</v>
      </c>
      <c r="B26" s="12">
        <v>34.799999999999997</v>
      </c>
      <c r="C26" s="12">
        <v>34.799999999999997</v>
      </c>
      <c r="D26" s="12">
        <v>34.799999999999997</v>
      </c>
      <c r="E26" s="12">
        <v>36</v>
      </c>
      <c r="F26" s="12">
        <v>36</v>
      </c>
      <c r="G26" s="12">
        <v>36</v>
      </c>
      <c r="H26" s="12">
        <v>36</v>
      </c>
      <c r="I26" s="12">
        <v>36.6</v>
      </c>
      <c r="J26" s="12">
        <v>36.799999999999997</v>
      </c>
      <c r="K26" s="12">
        <v>37</v>
      </c>
      <c r="L26" s="12">
        <v>37.1</v>
      </c>
      <c r="M26" s="12">
        <v>38.200000000000003</v>
      </c>
      <c r="N26" s="12">
        <v>36.1</v>
      </c>
    </row>
    <row r="27" spans="1:14" x14ac:dyDescent="0.2">
      <c r="A27" s="10">
        <v>1949</v>
      </c>
      <c r="B27" s="11">
        <v>38.200000000000003</v>
      </c>
      <c r="C27" s="11">
        <v>38.200000000000003</v>
      </c>
      <c r="D27" s="11">
        <v>38.200000000000003</v>
      </c>
      <c r="E27" s="11">
        <v>38.200000000000003</v>
      </c>
      <c r="F27" s="11">
        <v>38.200000000000003</v>
      </c>
      <c r="G27" s="11">
        <v>38.200000000000003</v>
      </c>
      <c r="H27" s="11">
        <v>38.1</v>
      </c>
      <c r="I27" s="11">
        <v>38</v>
      </c>
      <c r="J27" s="11">
        <v>38</v>
      </c>
      <c r="K27" s="11">
        <v>37.799999999999997</v>
      </c>
      <c r="L27" s="11">
        <v>37.799999999999997</v>
      </c>
      <c r="M27" s="11">
        <v>37.799999999999997</v>
      </c>
      <c r="N27" s="11">
        <v>38</v>
      </c>
    </row>
    <row r="28" spans="1:14" x14ac:dyDescent="0.2">
      <c r="A28" s="10">
        <v>1950</v>
      </c>
      <c r="B28" s="12">
        <v>37.9</v>
      </c>
      <c r="C28" s="12">
        <v>37.799999999999997</v>
      </c>
      <c r="D28" s="12">
        <v>38.4</v>
      </c>
      <c r="E28" s="12">
        <v>38.6</v>
      </c>
      <c r="F28" s="12">
        <v>38.799999999999997</v>
      </c>
      <c r="G28" s="12">
        <v>39.1</v>
      </c>
      <c r="H28" s="12">
        <v>39.200000000000003</v>
      </c>
      <c r="I28" s="12">
        <v>40.4</v>
      </c>
      <c r="J28" s="12">
        <v>40.9</v>
      </c>
      <c r="K28" s="12">
        <v>42.3</v>
      </c>
      <c r="L28" s="12">
        <v>42.7</v>
      </c>
      <c r="M28" s="12">
        <v>44.9</v>
      </c>
      <c r="N28" s="12">
        <v>40.1</v>
      </c>
    </row>
    <row r="29" spans="1:14" x14ac:dyDescent="0.2">
      <c r="A29" s="10">
        <v>1951</v>
      </c>
      <c r="B29" s="11">
        <v>45.9</v>
      </c>
      <c r="C29" s="11">
        <v>45.9</v>
      </c>
      <c r="D29" s="11">
        <v>45.9</v>
      </c>
      <c r="E29" s="11">
        <v>45.9</v>
      </c>
      <c r="F29" s="11">
        <v>45.9</v>
      </c>
      <c r="G29" s="11">
        <v>45.9</v>
      </c>
      <c r="H29" s="11">
        <v>45.9</v>
      </c>
      <c r="I29" s="11">
        <v>45.9</v>
      </c>
      <c r="J29" s="11">
        <v>45.9</v>
      </c>
      <c r="K29" s="11">
        <v>45.9</v>
      </c>
      <c r="L29" s="11">
        <v>45.9</v>
      </c>
      <c r="M29" s="11">
        <v>45.9</v>
      </c>
      <c r="N29" s="11">
        <v>45.9</v>
      </c>
    </row>
    <row r="30" spans="1:14" x14ac:dyDescent="0.2">
      <c r="A30" s="10">
        <v>1952</v>
      </c>
      <c r="B30" s="12">
        <v>45.9</v>
      </c>
      <c r="C30" s="12">
        <v>45.9</v>
      </c>
      <c r="D30" s="12">
        <v>45.9</v>
      </c>
      <c r="E30" s="12">
        <v>45.9</v>
      </c>
      <c r="F30" s="12">
        <v>45.9</v>
      </c>
      <c r="G30" s="12">
        <v>45.5</v>
      </c>
      <c r="H30" s="12">
        <v>45.5</v>
      </c>
      <c r="I30" s="12">
        <v>45.5</v>
      </c>
      <c r="J30" s="12">
        <v>45.5</v>
      </c>
      <c r="K30" s="12">
        <v>45.8</v>
      </c>
      <c r="L30" s="12">
        <v>45.8</v>
      </c>
      <c r="M30" s="12">
        <v>45.8</v>
      </c>
      <c r="N30" s="12">
        <v>45.8</v>
      </c>
    </row>
    <row r="31" spans="1:14" x14ac:dyDescent="0.2">
      <c r="A31" s="10">
        <v>1953</v>
      </c>
      <c r="B31" s="11">
        <v>45.8</v>
      </c>
      <c r="C31" s="11">
        <v>45.8</v>
      </c>
      <c r="D31" s="11">
        <v>45.8</v>
      </c>
      <c r="E31" s="11">
        <v>45.8</v>
      </c>
      <c r="F31" s="11">
        <v>45.9</v>
      </c>
      <c r="G31" s="11">
        <v>46.6</v>
      </c>
      <c r="H31" s="11">
        <v>47</v>
      </c>
      <c r="I31" s="11">
        <v>47</v>
      </c>
      <c r="J31" s="11">
        <v>47</v>
      </c>
      <c r="K31" s="11">
        <v>47</v>
      </c>
      <c r="L31" s="11">
        <v>47</v>
      </c>
      <c r="M31" s="11">
        <v>47</v>
      </c>
      <c r="N31" s="11">
        <v>46.5</v>
      </c>
    </row>
    <row r="32" spans="1:14" x14ac:dyDescent="0.2">
      <c r="A32" s="10">
        <v>1954</v>
      </c>
      <c r="B32" s="12">
        <v>47</v>
      </c>
      <c r="C32" s="12">
        <v>46.7</v>
      </c>
      <c r="D32" s="12">
        <v>46.2</v>
      </c>
      <c r="E32" s="12">
        <v>46.2</v>
      </c>
      <c r="F32" s="12">
        <v>46.2</v>
      </c>
      <c r="G32" s="12">
        <v>46.2</v>
      </c>
      <c r="H32" s="12">
        <v>46.2</v>
      </c>
      <c r="I32" s="12">
        <v>46.2</v>
      </c>
      <c r="J32" s="12">
        <v>45.8</v>
      </c>
      <c r="K32" s="12">
        <v>45.8</v>
      </c>
      <c r="L32" s="12">
        <v>45.5</v>
      </c>
      <c r="M32" s="12">
        <v>45.5</v>
      </c>
      <c r="N32" s="12">
        <v>46.1</v>
      </c>
    </row>
    <row r="33" spans="1:14" x14ac:dyDescent="0.2">
      <c r="A33" s="10">
        <v>1955</v>
      </c>
      <c r="B33" s="11">
        <v>45.5</v>
      </c>
      <c r="C33" s="11">
        <v>45.2</v>
      </c>
      <c r="D33" s="11">
        <v>45.2</v>
      </c>
      <c r="E33" s="11">
        <v>44.9</v>
      </c>
      <c r="F33" s="11">
        <v>44.9</v>
      </c>
      <c r="G33" s="11">
        <v>44.9</v>
      </c>
      <c r="H33" s="11">
        <v>44.9</v>
      </c>
      <c r="I33" s="11">
        <v>44.9</v>
      </c>
      <c r="J33" s="11">
        <v>44.9</v>
      </c>
      <c r="K33" s="11">
        <v>44.8</v>
      </c>
      <c r="L33" s="11">
        <v>45</v>
      </c>
      <c r="M33" s="11">
        <v>45.5</v>
      </c>
      <c r="N33" s="11">
        <v>45</v>
      </c>
    </row>
    <row r="34" spans="1:14" x14ac:dyDescent="0.2">
      <c r="A34" s="10">
        <v>1956</v>
      </c>
      <c r="B34" s="12">
        <v>45.5</v>
      </c>
      <c r="C34" s="12">
        <v>45.5</v>
      </c>
      <c r="D34" s="12">
        <v>45.8</v>
      </c>
      <c r="E34" s="12">
        <v>45.8</v>
      </c>
      <c r="F34" s="12">
        <v>45.8</v>
      </c>
      <c r="G34" s="12">
        <v>45.8</v>
      </c>
      <c r="H34" s="12">
        <v>45.8</v>
      </c>
      <c r="I34" s="12">
        <v>46.3</v>
      </c>
      <c r="J34" s="12">
        <v>46.8</v>
      </c>
      <c r="K34" s="12">
        <v>47.6</v>
      </c>
      <c r="L34" s="12">
        <v>47.6</v>
      </c>
      <c r="M34" s="12">
        <v>47.6</v>
      </c>
      <c r="N34" s="12">
        <v>46.3</v>
      </c>
    </row>
    <row r="35" spans="1:14" x14ac:dyDescent="0.2">
      <c r="A35" s="10">
        <v>1957</v>
      </c>
      <c r="B35" s="11">
        <v>47.9</v>
      </c>
      <c r="C35" s="11">
        <v>45.4</v>
      </c>
      <c r="D35" s="11">
        <v>45.4</v>
      </c>
      <c r="E35" s="11">
        <v>45.4</v>
      </c>
      <c r="F35" s="11">
        <v>45.4</v>
      </c>
      <c r="G35" s="11">
        <v>45.3</v>
      </c>
      <c r="H35" s="11">
        <v>45.3</v>
      </c>
      <c r="I35" s="11">
        <v>45.3</v>
      </c>
      <c r="J35" s="11">
        <v>46</v>
      </c>
      <c r="K35" s="11">
        <v>46</v>
      </c>
      <c r="L35" s="11">
        <v>46.2</v>
      </c>
      <c r="M35" s="11">
        <v>47</v>
      </c>
      <c r="N35" s="11">
        <v>45.8</v>
      </c>
    </row>
    <row r="36" spans="1:14" x14ac:dyDescent="0.2">
      <c r="A36" s="10">
        <v>1958</v>
      </c>
      <c r="B36" s="12">
        <v>47</v>
      </c>
      <c r="C36" s="12">
        <v>47</v>
      </c>
      <c r="D36" s="12">
        <v>46.9</v>
      </c>
      <c r="E36" s="12">
        <v>46.9</v>
      </c>
      <c r="F36" s="12">
        <v>46.9</v>
      </c>
      <c r="G36" s="12">
        <v>46</v>
      </c>
      <c r="H36" s="12">
        <v>46</v>
      </c>
      <c r="I36" s="12">
        <v>45.7</v>
      </c>
      <c r="J36" s="12">
        <v>45.7</v>
      </c>
      <c r="K36" s="12">
        <v>45.7</v>
      </c>
      <c r="L36" s="12">
        <v>45.7</v>
      </c>
      <c r="M36" s="12">
        <v>45.5</v>
      </c>
      <c r="N36" s="12">
        <v>46.2</v>
      </c>
    </row>
    <row r="37" spans="1:14" x14ac:dyDescent="0.2">
      <c r="A37" s="10">
        <v>1959</v>
      </c>
      <c r="B37" s="11">
        <v>44.5</v>
      </c>
      <c r="C37" s="11">
        <v>44.5</v>
      </c>
      <c r="D37" s="11">
        <v>44.5</v>
      </c>
      <c r="E37" s="11">
        <v>44.5</v>
      </c>
      <c r="F37" s="11">
        <v>44.5</v>
      </c>
      <c r="G37" s="11">
        <v>44.5</v>
      </c>
      <c r="H37" s="11">
        <v>44.3</v>
      </c>
      <c r="I37" s="11">
        <v>44.2</v>
      </c>
      <c r="J37" s="11">
        <v>44.2</v>
      </c>
      <c r="K37" s="11">
        <v>44.2</v>
      </c>
      <c r="L37" s="11">
        <v>44.2</v>
      </c>
      <c r="M37" s="11">
        <v>44.2</v>
      </c>
      <c r="N37" s="11">
        <v>44.3</v>
      </c>
    </row>
    <row r="38" spans="1:14" x14ac:dyDescent="0.2">
      <c r="A38" s="10">
        <v>1960</v>
      </c>
      <c r="B38" s="12">
        <v>44.2</v>
      </c>
      <c r="C38" s="12">
        <v>44.2</v>
      </c>
      <c r="D38" s="12">
        <v>44.6</v>
      </c>
      <c r="E38" s="12">
        <v>44.8</v>
      </c>
      <c r="F38" s="12">
        <v>44.8</v>
      </c>
      <c r="G38" s="12">
        <v>44.8</v>
      </c>
      <c r="H38" s="12">
        <v>44.8</v>
      </c>
      <c r="I38" s="12">
        <v>44.8</v>
      </c>
      <c r="J38" s="12">
        <v>44.8</v>
      </c>
      <c r="K38" s="12">
        <v>44.8</v>
      </c>
      <c r="L38" s="12">
        <v>44.8</v>
      </c>
      <c r="M38" s="12">
        <v>44.8</v>
      </c>
      <c r="N38" s="12">
        <v>44.7</v>
      </c>
    </row>
    <row r="39" spans="1:14" x14ac:dyDescent="0.2">
      <c r="A39" s="10">
        <v>1961</v>
      </c>
      <c r="B39" s="11">
        <v>45.6</v>
      </c>
      <c r="C39" s="11">
        <v>45.6</v>
      </c>
      <c r="D39" s="11">
        <v>45.6</v>
      </c>
      <c r="E39" s="11">
        <v>45.6</v>
      </c>
      <c r="F39" s="11">
        <v>45.6</v>
      </c>
      <c r="G39" s="11">
        <v>45.6</v>
      </c>
      <c r="H39" s="11">
        <v>45.6</v>
      </c>
      <c r="I39" s="11">
        <v>45.6</v>
      </c>
      <c r="J39" s="11">
        <v>45.3</v>
      </c>
      <c r="K39" s="11">
        <v>45.3</v>
      </c>
      <c r="L39" s="11">
        <v>45.3</v>
      </c>
      <c r="M39" s="11">
        <v>45.3</v>
      </c>
      <c r="N39" s="11">
        <v>45.5</v>
      </c>
    </row>
    <row r="40" spans="1:14" x14ac:dyDescent="0.2">
      <c r="A40" s="10">
        <v>1962</v>
      </c>
      <c r="B40" s="12">
        <v>45.4</v>
      </c>
      <c r="C40" s="12">
        <v>45.4</v>
      </c>
      <c r="D40" s="12">
        <v>45.4</v>
      </c>
      <c r="E40" s="12">
        <v>45.4</v>
      </c>
      <c r="F40" s="12">
        <v>45.4</v>
      </c>
      <c r="G40" s="12">
        <v>45.4</v>
      </c>
      <c r="H40" s="12">
        <v>45.4</v>
      </c>
      <c r="I40" s="12">
        <v>45.4</v>
      </c>
      <c r="J40" s="12">
        <v>45.4</v>
      </c>
      <c r="K40" s="12">
        <v>45.4</v>
      </c>
      <c r="L40" s="12">
        <v>45.1</v>
      </c>
      <c r="M40" s="12">
        <v>45.1</v>
      </c>
      <c r="N40" s="12">
        <v>45.4</v>
      </c>
    </row>
    <row r="41" spans="1:14" x14ac:dyDescent="0.2">
      <c r="A41" s="10">
        <v>1963</v>
      </c>
      <c r="B41" s="11">
        <v>45.1</v>
      </c>
      <c r="C41" s="11">
        <v>45</v>
      </c>
      <c r="D41" s="11">
        <v>45</v>
      </c>
      <c r="E41" s="11">
        <v>44.8</v>
      </c>
      <c r="F41" s="11">
        <v>43.8</v>
      </c>
      <c r="G41" s="11">
        <v>43.8</v>
      </c>
      <c r="H41" s="11">
        <v>43.8</v>
      </c>
      <c r="I41" s="11">
        <v>43.8</v>
      </c>
      <c r="J41" s="11">
        <v>44.2</v>
      </c>
      <c r="K41" s="11">
        <v>44.2</v>
      </c>
      <c r="L41" s="11">
        <v>44.2</v>
      </c>
      <c r="M41" s="11">
        <v>44.3</v>
      </c>
      <c r="N41" s="11">
        <v>44.3</v>
      </c>
    </row>
    <row r="42" spans="1:14" x14ac:dyDescent="0.2">
      <c r="A42" s="10">
        <v>1964</v>
      </c>
      <c r="B42" s="12">
        <v>44.3</v>
      </c>
      <c r="C42" s="12">
        <v>44.4</v>
      </c>
      <c r="D42" s="12">
        <v>44.4</v>
      </c>
      <c r="E42" s="12">
        <v>44.4</v>
      </c>
      <c r="F42" s="12">
        <v>44.4</v>
      </c>
      <c r="G42" s="12">
        <v>44.4</v>
      </c>
      <c r="H42" s="12">
        <v>44.2</v>
      </c>
      <c r="I42" s="12">
        <v>44.2</v>
      </c>
      <c r="J42" s="12">
        <v>44</v>
      </c>
      <c r="K42" s="12">
        <v>44</v>
      </c>
      <c r="L42" s="12">
        <v>44</v>
      </c>
      <c r="M42" s="12">
        <v>43.9</v>
      </c>
      <c r="N42" s="12">
        <v>44.2</v>
      </c>
    </row>
    <row r="43" spans="1:14" x14ac:dyDescent="0.2">
      <c r="A43" s="10">
        <v>1965</v>
      </c>
      <c r="B43" s="11">
        <v>43.9</v>
      </c>
      <c r="C43" s="11">
        <v>43.9</v>
      </c>
      <c r="D43" s="11">
        <v>43.9</v>
      </c>
      <c r="E43" s="11">
        <v>43.9</v>
      </c>
      <c r="F43" s="11">
        <v>43.9</v>
      </c>
      <c r="G43" s="11">
        <v>43.9</v>
      </c>
      <c r="H43" s="11">
        <v>43.7</v>
      </c>
      <c r="I43" s="11">
        <v>43.7</v>
      </c>
      <c r="J43" s="11">
        <v>43.7</v>
      </c>
      <c r="K43" s="11">
        <v>43.6</v>
      </c>
      <c r="L43" s="11">
        <v>43.6</v>
      </c>
      <c r="M43" s="11">
        <v>43.6</v>
      </c>
      <c r="N43" s="11">
        <v>43.8</v>
      </c>
    </row>
    <row r="44" spans="1:14" x14ac:dyDescent="0.2">
      <c r="A44" s="10">
        <v>1966</v>
      </c>
      <c r="B44" s="12">
        <v>42.7</v>
      </c>
      <c r="C44" s="12">
        <v>42.8</v>
      </c>
      <c r="D44" s="12">
        <v>42.8</v>
      </c>
      <c r="E44" s="12">
        <v>42.9</v>
      </c>
      <c r="F44" s="12">
        <v>43.4</v>
      </c>
      <c r="G44" s="12">
        <v>43.4</v>
      </c>
      <c r="H44" s="12">
        <v>43.7</v>
      </c>
      <c r="I44" s="12">
        <v>43.8</v>
      </c>
      <c r="J44" s="12">
        <v>43.8</v>
      </c>
      <c r="K44" s="12">
        <v>43.8</v>
      </c>
      <c r="L44" s="12">
        <v>43.7</v>
      </c>
      <c r="M44" s="12">
        <v>43.8</v>
      </c>
      <c r="N44" s="12">
        <v>43.4</v>
      </c>
    </row>
    <row r="45" spans="1:14" x14ac:dyDescent="0.2">
      <c r="A45" s="10">
        <v>1967</v>
      </c>
      <c r="B45" s="11">
        <v>43.8</v>
      </c>
      <c r="C45" s="11">
        <v>43.9</v>
      </c>
      <c r="D45" s="11">
        <v>44.2</v>
      </c>
      <c r="E45" s="11">
        <v>44.2</v>
      </c>
      <c r="F45" s="11">
        <v>44.5</v>
      </c>
      <c r="G45" s="11">
        <v>44.4</v>
      </c>
      <c r="H45" s="11">
        <v>44.4</v>
      </c>
      <c r="I45" s="11">
        <v>44.4</v>
      </c>
      <c r="J45" s="11">
        <v>44.6</v>
      </c>
      <c r="K45" s="11">
        <v>44.6</v>
      </c>
      <c r="L45" s="11">
        <v>44.5</v>
      </c>
      <c r="M45" s="11">
        <v>44.5</v>
      </c>
      <c r="N45" s="11">
        <v>44.3</v>
      </c>
    </row>
    <row r="46" spans="1:14" x14ac:dyDescent="0.2">
      <c r="A46" s="10">
        <v>1968</v>
      </c>
      <c r="B46" s="12">
        <v>44.6</v>
      </c>
      <c r="C46" s="12">
        <v>44.7</v>
      </c>
      <c r="D46" s="12">
        <v>44.9</v>
      </c>
      <c r="E46" s="12">
        <v>45.2</v>
      </c>
      <c r="F46" s="12">
        <v>45.6</v>
      </c>
      <c r="G46" s="12">
        <v>45.8</v>
      </c>
      <c r="H46" s="12">
        <v>45.8</v>
      </c>
      <c r="I46" s="12">
        <v>45.8</v>
      </c>
      <c r="J46" s="12">
        <v>45.9</v>
      </c>
      <c r="K46" s="12">
        <v>46.6</v>
      </c>
      <c r="L46" s="12">
        <v>46.7</v>
      </c>
      <c r="M46" s="12">
        <v>46.8</v>
      </c>
      <c r="N46" s="12">
        <v>45.7</v>
      </c>
    </row>
    <row r="47" spans="1:14" x14ac:dyDescent="0.2">
      <c r="A47" s="10">
        <v>1969</v>
      </c>
      <c r="B47" s="11">
        <v>46.9</v>
      </c>
      <c r="C47" s="11">
        <v>46.9</v>
      </c>
      <c r="D47" s="11">
        <v>47</v>
      </c>
      <c r="E47" s="11">
        <v>47</v>
      </c>
      <c r="F47" s="11">
        <v>47.1</v>
      </c>
      <c r="G47" s="11">
        <v>47.7</v>
      </c>
      <c r="H47" s="11">
        <v>47.8</v>
      </c>
      <c r="I47" s="11">
        <v>48.4</v>
      </c>
      <c r="J47" s="11">
        <v>48.4</v>
      </c>
      <c r="K47" s="11">
        <v>48.5</v>
      </c>
      <c r="L47" s="11">
        <v>48.5</v>
      </c>
      <c r="M47" s="11">
        <v>48.7</v>
      </c>
      <c r="N47" s="11">
        <v>47.7</v>
      </c>
    </row>
    <row r="48" spans="1:14" x14ac:dyDescent="0.2">
      <c r="A48" s="10">
        <v>1970</v>
      </c>
      <c r="B48" s="12">
        <v>49.5</v>
      </c>
      <c r="C48" s="12">
        <v>49.7</v>
      </c>
      <c r="D48" s="12">
        <v>49.7</v>
      </c>
      <c r="E48" s="12">
        <v>49.7</v>
      </c>
      <c r="F48" s="12">
        <v>49.9</v>
      </c>
      <c r="G48" s="12">
        <v>49.7</v>
      </c>
      <c r="H48" s="12">
        <v>50.7</v>
      </c>
      <c r="I48" s="12">
        <v>50.7</v>
      </c>
      <c r="J48" s="12">
        <v>51.2</v>
      </c>
      <c r="K48" s="12">
        <v>51.2</v>
      </c>
      <c r="L48" s="12">
        <v>51.5</v>
      </c>
      <c r="M48" s="12">
        <v>51.7</v>
      </c>
      <c r="N48" s="12">
        <v>50.4</v>
      </c>
    </row>
    <row r="49" spans="1:17" x14ac:dyDescent="0.2">
      <c r="A49" s="10">
        <v>1971</v>
      </c>
      <c r="B49" s="11">
        <v>51.3</v>
      </c>
      <c r="C49" s="11">
        <v>51.5</v>
      </c>
      <c r="D49" s="11">
        <v>51.5</v>
      </c>
      <c r="E49" s="11">
        <v>51.5</v>
      </c>
      <c r="F49" s="11">
        <v>51</v>
      </c>
      <c r="G49" s="11">
        <v>51.2</v>
      </c>
      <c r="H49" s="11">
        <v>51.2</v>
      </c>
      <c r="I49" s="11">
        <v>51.4</v>
      </c>
      <c r="J49" s="11">
        <v>51.4</v>
      </c>
      <c r="K49" s="11">
        <v>51.4</v>
      </c>
      <c r="L49" s="11">
        <v>51.4</v>
      </c>
      <c r="M49" s="11">
        <v>51.4</v>
      </c>
      <c r="N49" s="11">
        <v>51.3</v>
      </c>
    </row>
    <row r="50" spans="1:17" x14ac:dyDescent="0.2">
      <c r="A50" s="10">
        <v>1972</v>
      </c>
      <c r="B50" s="12">
        <v>51.5</v>
      </c>
      <c r="C50" s="12">
        <v>51.6</v>
      </c>
      <c r="D50" s="12">
        <v>52</v>
      </c>
      <c r="E50" s="12">
        <v>51.8</v>
      </c>
      <c r="F50" s="12">
        <v>51.9</v>
      </c>
      <c r="G50" s="12">
        <v>52.1</v>
      </c>
      <c r="H50" s="12">
        <v>52.1</v>
      </c>
      <c r="I50" s="12">
        <v>52.4</v>
      </c>
      <c r="J50" s="12">
        <v>52.4</v>
      </c>
      <c r="K50" s="12">
        <v>52.4</v>
      </c>
      <c r="L50" s="12">
        <v>52.4</v>
      </c>
      <c r="M50" s="12">
        <v>52.8</v>
      </c>
      <c r="N50" s="12">
        <v>52.1</v>
      </c>
    </row>
    <row r="51" spans="1:17" x14ac:dyDescent="0.2">
      <c r="A51" s="10">
        <v>1973</v>
      </c>
      <c r="B51" s="11">
        <v>53.1</v>
      </c>
      <c r="C51" s="11">
        <v>53.2</v>
      </c>
      <c r="D51" s="11">
        <v>53.2</v>
      </c>
      <c r="E51" s="11">
        <v>53.4</v>
      </c>
      <c r="F51" s="11">
        <v>53.7</v>
      </c>
      <c r="G51" s="11">
        <v>54.2</v>
      </c>
      <c r="H51" s="11">
        <v>54.2</v>
      </c>
      <c r="I51" s="11">
        <v>54.2</v>
      </c>
      <c r="J51" s="11">
        <v>54.2</v>
      </c>
      <c r="K51" s="11">
        <v>54.2</v>
      </c>
      <c r="L51" s="11">
        <v>54.5</v>
      </c>
      <c r="M51" s="11">
        <v>54.9</v>
      </c>
      <c r="N51" s="11">
        <v>53.9</v>
      </c>
    </row>
    <row r="52" spans="1:17" x14ac:dyDescent="0.2">
      <c r="A52" s="10">
        <v>1974</v>
      </c>
      <c r="B52" s="12">
        <v>56.2</v>
      </c>
      <c r="C52" s="12">
        <v>56.5</v>
      </c>
      <c r="D52" s="12">
        <v>57.1</v>
      </c>
      <c r="E52" s="12">
        <v>58.5</v>
      </c>
      <c r="F52" s="12">
        <v>59.7</v>
      </c>
      <c r="G52" s="12">
        <v>61</v>
      </c>
      <c r="H52" s="12">
        <v>62.7</v>
      </c>
      <c r="I52" s="12">
        <v>63.2</v>
      </c>
      <c r="J52" s="12">
        <v>65.400000000000006</v>
      </c>
      <c r="K52" s="12">
        <v>64.7</v>
      </c>
      <c r="L52" s="12">
        <v>64.7</v>
      </c>
      <c r="M52" s="12">
        <v>64.7</v>
      </c>
      <c r="N52" s="12">
        <v>61.2</v>
      </c>
    </row>
    <row r="53" spans="1:17" x14ac:dyDescent="0.2">
      <c r="A53" s="10">
        <v>1975</v>
      </c>
      <c r="B53" s="11">
        <v>64.8</v>
      </c>
      <c r="C53" s="11">
        <v>64.8</v>
      </c>
      <c r="D53" s="11">
        <v>65</v>
      </c>
      <c r="E53" s="11">
        <v>65.8</v>
      </c>
      <c r="F53" s="11">
        <v>65.8</v>
      </c>
      <c r="G53" s="11">
        <v>66.099999999999994</v>
      </c>
      <c r="H53" s="11">
        <v>66.400000000000006</v>
      </c>
      <c r="I53" s="11">
        <v>66.5</v>
      </c>
      <c r="J53" s="11">
        <v>66.5</v>
      </c>
      <c r="K53" s="11">
        <v>66.7</v>
      </c>
      <c r="L53" s="11">
        <v>66.7</v>
      </c>
      <c r="M53" s="11">
        <v>67</v>
      </c>
      <c r="N53" s="11">
        <v>66</v>
      </c>
    </row>
    <row r="54" spans="1:17" x14ac:dyDescent="0.2">
      <c r="A54" s="10">
        <v>1976</v>
      </c>
      <c r="B54" s="12">
        <v>67.8</v>
      </c>
      <c r="C54" s="12">
        <v>68.5</v>
      </c>
      <c r="D54" s="12">
        <v>69.2</v>
      </c>
      <c r="E54" s="12">
        <v>69.2</v>
      </c>
      <c r="F54" s="12">
        <v>71.2</v>
      </c>
      <c r="G54" s="12">
        <v>71.3</v>
      </c>
      <c r="H54" s="12">
        <v>71.3</v>
      </c>
      <c r="I54" s="12">
        <v>71.5</v>
      </c>
      <c r="J54" s="12">
        <v>72</v>
      </c>
      <c r="K54" s="12">
        <v>71.8</v>
      </c>
      <c r="L54" s="12">
        <v>72.099999999999994</v>
      </c>
      <c r="M54" s="12">
        <v>72.099999999999994</v>
      </c>
      <c r="N54" s="12">
        <v>70.7</v>
      </c>
    </row>
    <row r="55" spans="1:17" x14ac:dyDescent="0.2">
      <c r="A55" s="10">
        <v>1977</v>
      </c>
      <c r="B55" s="11">
        <v>72.599999999999994</v>
      </c>
      <c r="C55" s="11">
        <v>72.5</v>
      </c>
      <c r="D55" s="11">
        <v>73</v>
      </c>
      <c r="E55" s="11">
        <v>73</v>
      </c>
      <c r="F55" s="11">
        <v>73.099999999999994</v>
      </c>
      <c r="G55" s="11">
        <v>73.599999999999994</v>
      </c>
      <c r="H55" s="11">
        <v>74.7</v>
      </c>
      <c r="I55" s="11">
        <v>75.7</v>
      </c>
      <c r="J55" s="11">
        <v>75.7</v>
      </c>
      <c r="K55" s="11">
        <v>76.099999999999994</v>
      </c>
      <c r="L55" s="11">
        <v>76.099999999999994</v>
      </c>
      <c r="M55" s="11">
        <v>76.3</v>
      </c>
      <c r="N55" s="11">
        <v>74.400000000000006</v>
      </c>
    </row>
    <row r="56" spans="1:17" x14ac:dyDescent="0.2">
      <c r="A56" s="10">
        <v>1978</v>
      </c>
      <c r="B56" s="12">
        <v>76.900000000000006</v>
      </c>
      <c r="C56" s="12">
        <v>76.900000000000006</v>
      </c>
      <c r="D56" s="12">
        <v>77.3</v>
      </c>
      <c r="E56" s="12">
        <v>77.599999999999994</v>
      </c>
      <c r="F56" s="12">
        <v>78.099999999999994</v>
      </c>
      <c r="G56" s="12">
        <v>79.599999999999994</v>
      </c>
      <c r="H56" s="12">
        <v>79.7</v>
      </c>
      <c r="I56" s="12">
        <v>80.2</v>
      </c>
      <c r="J56" s="12">
        <v>80.2</v>
      </c>
      <c r="K56" s="12">
        <v>80.2</v>
      </c>
      <c r="L56" s="12">
        <v>80.599999999999994</v>
      </c>
      <c r="M56" s="12">
        <v>81.2</v>
      </c>
      <c r="N56" s="12">
        <v>79</v>
      </c>
    </row>
    <row r="57" spans="1:17" x14ac:dyDescent="0.2">
      <c r="A57" s="10">
        <v>1979</v>
      </c>
      <c r="B57" s="11">
        <v>81.2</v>
      </c>
      <c r="C57" s="11">
        <v>81.2</v>
      </c>
      <c r="D57" s="11">
        <v>82.4</v>
      </c>
      <c r="E57" s="11">
        <v>83.1</v>
      </c>
      <c r="F57" s="11">
        <v>83.2</v>
      </c>
      <c r="G57" s="11">
        <v>82.1</v>
      </c>
      <c r="H57" s="11">
        <v>82.2</v>
      </c>
      <c r="I57" s="11">
        <v>82.5</v>
      </c>
      <c r="J57" s="11">
        <v>82.5</v>
      </c>
      <c r="K57" s="11">
        <v>82.6</v>
      </c>
      <c r="L57" s="11">
        <v>82.7</v>
      </c>
      <c r="M57" s="11">
        <v>83.1</v>
      </c>
      <c r="N57" s="11">
        <v>82.4</v>
      </c>
    </row>
    <row r="58" spans="1:17" x14ac:dyDescent="0.2">
      <c r="A58" s="10">
        <v>1980</v>
      </c>
      <c r="B58" s="12">
        <v>84</v>
      </c>
      <c r="C58" s="12">
        <v>84.6</v>
      </c>
      <c r="D58" s="12">
        <v>85.5</v>
      </c>
      <c r="E58" s="12">
        <v>87.1</v>
      </c>
      <c r="F58" s="12">
        <v>88.1</v>
      </c>
      <c r="G58" s="12">
        <v>88.1</v>
      </c>
      <c r="H58" s="12">
        <v>88.3</v>
      </c>
      <c r="I58" s="12">
        <v>88.4</v>
      </c>
      <c r="J58" s="12">
        <v>89.1</v>
      </c>
      <c r="K58" s="12">
        <v>90</v>
      </c>
      <c r="L58" s="12">
        <v>90.4</v>
      </c>
      <c r="M58" s="12">
        <v>90.8</v>
      </c>
      <c r="N58" s="12">
        <v>87.9</v>
      </c>
      <c r="O58" s="28" t="s">
        <v>93</v>
      </c>
      <c r="P58" s="28"/>
      <c r="Q58" s="28" t="s">
        <v>95</v>
      </c>
    </row>
    <row r="59" spans="1:17" x14ac:dyDescent="0.2">
      <c r="A59" s="10">
        <v>1981</v>
      </c>
      <c r="B59" s="11">
        <v>92.7</v>
      </c>
      <c r="C59" s="11">
        <v>92.5</v>
      </c>
      <c r="D59" s="11">
        <v>92.5</v>
      </c>
      <c r="E59" s="11">
        <v>95.9</v>
      </c>
      <c r="F59" s="11">
        <v>95.9</v>
      </c>
      <c r="G59" s="11">
        <v>96.4</v>
      </c>
      <c r="H59" s="11">
        <v>95.9</v>
      </c>
      <c r="I59" s="11">
        <v>95.9</v>
      </c>
      <c r="J59" s="11">
        <v>95.9</v>
      </c>
      <c r="K59" s="11">
        <v>95.4</v>
      </c>
      <c r="L59" s="11">
        <v>95.6</v>
      </c>
      <c r="M59" s="11">
        <v>97.5</v>
      </c>
      <c r="N59" s="11">
        <v>95.2</v>
      </c>
      <c r="O59" s="29" t="s">
        <v>6</v>
      </c>
      <c r="P59" s="30" t="s">
        <v>95</v>
      </c>
      <c r="Q59" s="31" t="s">
        <v>78</v>
      </c>
    </row>
    <row r="60" spans="1:17" x14ac:dyDescent="0.2">
      <c r="A60" s="10">
        <v>1982</v>
      </c>
      <c r="B60" s="12">
        <v>98.9</v>
      </c>
      <c r="C60" s="12">
        <v>99.4</v>
      </c>
      <c r="D60" s="12">
        <v>99.7</v>
      </c>
      <c r="E60" s="12">
        <v>99.7</v>
      </c>
      <c r="F60" s="12">
        <v>100.4</v>
      </c>
      <c r="G60" s="12">
        <v>100.7</v>
      </c>
      <c r="H60" s="12">
        <v>100.7</v>
      </c>
      <c r="I60" s="12">
        <v>100</v>
      </c>
      <c r="J60" s="12">
        <v>100</v>
      </c>
      <c r="K60" s="12">
        <v>100</v>
      </c>
      <c r="L60" s="12">
        <v>99.9</v>
      </c>
      <c r="M60" s="12">
        <v>100.5</v>
      </c>
      <c r="N60" s="12">
        <v>100</v>
      </c>
      <c r="O60" s="30" t="s">
        <v>94</v>
      </c>
      <c r="P60" s="30" t="s">
        <v>77</v>
      </c>
      <c r="Q60" s="30" t="s">
        <v>79</v>
      </c>
    </row>
    <row r="61" spans="1:17" x14ac:dyDescent="0.2">
      <c r="A61" s="10">
        <v>1983</v>
      </c>
      <c r="B61" s="11">
        <v>100.4</v>
      </c>
      <c r="C61" s="11">
        <v>101</v>
      </c>
      <c r="D61" s="11">
        <v>101</v>
      </c>
      <c r="E61" s="11">
        <v>101</v>
      </c>
      <c r="F61" s="11">
        <v>101</v>
      </c>
      <c r="G61" s="11">
        <v>100.8</v>
      </c>
      <c r="H61" s="11">
        <v>100.8</v>
      </c>
      <c r="I61" s="11">
        <v>101</v>
      </c>
      <c r="J61" s="11">
        <v>101.1</v>
      </c>
      <c r="K61" s="11">
        <v>101.1</v>
      </c>
      <c r="L61" s="11">
        <v>101.3</v>
      </c>
      <c r="M61" s="11">
        <v>101.3</v>
      </c>
      <c r="N61" s="11">
        <v>101</v>
      </c>
      <c r="O61" s="25">
        <f>M61/M60</f>
        <v>1.0079601990049751</v>
      </c>
      <c r="P61" s="25">
        <f>O61</f>
        <v>1.0079601990049751</v>
      </c>
      <c r="Q61" s="25">
        <f>M61/M$60</f>
        <v>1.0079601990049751</v>
      </c>
    </row>
    <row r="62" spans="1:17" x14ac:dyDescent="0.2">
      <c r="A62" s="10">
        <v>1984</v>
      </c>
      <c r="B62" s="12">
        <v>102.5</v>
      </c>
      <c r="C62" s="12">
        <v>103</v>
      </c>
      <c r="D62" s="12">
        <v>103.7</v>
      </c>
      <c r="E62" s="12">
        <v>103.7</v>
      </c>
      <c r="F62" s="12">
        <v>103.7</v>
      </c>
      <c r="G62" s="12">
        <v>103.7</v>
      </c>
      <c r="H62" s="12">
        <v>103.7</v>
      </c>
      <c r="I62" s="12">
        <v>103.7</v>
      </c>
      <c r="J62" s="12">
        <v>103.7</v>
      </c>
      <c r="K62" s="12">
        <v>103.5</v>
      </c>
      <c r="L62" s="12">
        <v>104.3</v>
      </c>
      <c r="M62" s="12">
        <v>104.3</v>
      </c>
      <c r="N62" s="12">
        <v>103.6</v>
      </c>
      <c r="O62" s="25">
        <f t="shared" ref="O62:O80" si="0">M62/M61</f>
        <v>1.0296150049358341</v>
      </c>
      <c r="P62" s="25">
        <f>P61*O62</f>
        <v>1.0378109452736319</v>
      </c>
      <c r="Q62" s="25">
        <f t="shared" ref="Q62:Q80" si="1">M62/M$60</f>
        <v>1.0378109452736317</v>
      </c>
    </row>
    <row r="63" spans="1:17" x14ac:dyDescent="0.2">
      <c r="A63" s="10">
        <v>1985</v>
      </c>
      <c r="B63" s="11">
        <v>104.9</v>
      </c>
      <c r="C63" s="11">
        <v>104.9</v>
      </c>
      <c r="D63" s="11">
        <v>105.3</v>
      </c>
      <c r="E63" s="11">
        <v>105.6</v>
      </c>
      <c r="F63" s="11">
        <v>105.3</v>
      </c>
      <c r="G63" s="11">
        <v>105.3</v>
      </c>
      <c r="H63" s="11">
        <v>105.3</v>
      </c>
      <c r="I63" s="11">
        <v>105.3</v>
      </c>
      <c r="J63" s="11">
        <v>105.3</v>
      </c>
      <c r="K63" s="11">
        <v>105</v>
      </c>
      <c r="L63" s="11">
        <v>105.3</v>
      </c>
      <c r="M63" s="11">
        <v>105.3</v>
      </c>
      <c r="N63" s="11">
        <v>105.3</v>
      </c>
      <c r="O63" s="25">
        <f t="shared" si="0"/>
        <v>1.009587727708533</v>
      </c>
      <c r="P63" s="25">
        <f t="shared" ref="P63:P80" si="2">P62*O63</f>
        <v>1.0477611940298508</v>
      </c>
      <c r="Q63" s="25">
        <f t="shared" si="1"/>
        <v>1.0477611940298508</v>
      </c>
    </row>
    <row r="64" spans="1:17" x14ac:dyDescent="0.2">
      <c r="A64" s="10">
        <v>1986</v>
      </c>
      <c r="B64" s="12">
        <v>106</v>
      </c>
      <c r="C64" s="12">
        <v>104.4</v>
      </c>
      <c r="D64" s="12">
        <v>104.3</v>
      </c>
      <c r="E64" s="12">
        <v>104.4</v>
      </c>
      <c r="F64" s="12">
        <v>104.4</v>
      </c>
      <c r="G64" s="12">
        <v>104.1</v>
      </c>
      <c r="H64" s="12">
        <v>104.1</v>
      </c>
      <c r="I64" s="12">
        <v>104.1</v>
      </c>
      <c r="J64" s="12">
        <v>104.1</v>
      </c>
      <c r="K64" s="12">
        <v>104.1</v>
      </c>
      <c r="L64" s="12">
        <v>103.4</v>
      </c>
      <c r="M64" s="12">
        <v>103.4</v>
      </c>
      <c r="N64" s="12">
        <v>104.2</v>
      </c>
      <c r="O64" s="25">
        <f t="shared" si="0"/>
        <v>0.98195631528964866</v>
      </c>
      <c r="P64" s="25">
        <f t="shared" si="2"/>
        <v>1.0288557213930349</v>
      </c>
      <c r="Q64" s="25">
        <f t="shared" si="1"/>
        <v>1.0288557213930349</v>
      </c>
    </row>
    <row r="65" spans="1:17" x14ac:dyDescent="0.2">
      <c r="A65" s="10">
        <v>1987</v>
      </c>
      <c r="B65" s="11">
        <v>103.7</v>
      </c>
      <c r="C65" s="11">
        <v>103.7</v>
      </c>
      <c r="D65" s="11">
        <v>103.7</v>
      </c>
      <c r="E65" s="11">
        <v>103.7</v>
      </c>
      <c r="F65" s="11">
        <v>103.7</v>
      </c>
      <c r="G65" s="11">
        <v>103.7</v>
      </c>
      <c r="H65" s="11">
        <v>103.7</v>
      </c>
      <c r="I65" s="11">
        <v>103.8</v>
      </c>
      <c r="J65" s="11">
        <v>103.8</v>
      </c>
      <c r="K65" s="11">
        <v>103.8</v>
      </c>
      <c r="L65" s="11">
        <v>103.8</v>
      </c>
      <c r="M65" s="11">
        <v>103.8</v>
      </c>
      <c r="N65" s="11">
        <v>103.7</v>
      </c>
      <c r="O65" s="25">
        <f t="shared" si="0"/>
        <v>1.0038684719535782</v>
      </c>
      <c r="P65" s="25">
        <f t="shared" si="2"/>
        <v>1.0328358208955224</v>
      </c>
      <c r="Q65" s="25">
        <f t="shared" si="1"/>
        <v>1.0328358208955224</v>
      </c>
    </row>
    <row r="66" spans="1:17" x14ac:dyDescent="0.2">
      <c r="A66" s="10">
        <v>1988</v>
      </c>
      <c r="B66" s="12">
        <v>103.9</v>
      </c>
      <c r="C66" s="12">
        <v>104.2</v>
      </c>
      <c r="D66" s="12">
        <v>105.4</v>
      </c>
      <c r="E66" s="12">
        <v>105.5</v>
      </c>
      <c r="F66" s="12">
        <v>105.5</v>
      </c>
      <c r="G66" s="12">
        <v>105.5</v>
      </c>
      <c r="H66" s="12">
        <v>109.5</v>
      </c>
      <c r="I66" s="12">
        <v>109.7</v>
      </c>
      <c r="J66" s="12">
        <v>110</v>
      </c>
      <c r="K66" s="12">
        <v>110.3</v>
      </c>
      <c r="L66" s="12">
        <v>110.7</v>
      </c>
      <c r="M66" s="12">
        <v>110.7</v>
      </c>
      <c r="N66" s="12">
        <v>107.6</v>
      </c>
      <c r="O66" s="25">
        <f t="shared" si="0"/>
        <v>1.0664739884393064</v>
      </c>
      <c r="P66" s="25">
        <f t="shared" si="2"/>
        <v>1.101492537313433</v>
      </c>
      <c r="Q66" s="25">
        <f t="shared" si="1"/>
        <v>1.1014925373134328</v>
      </c>
    </row>
    <row r="67" spans="1:17" x14ac:dyDescent="0.2">
      <c r="A67" s="10">
        <v>1989</v>
      </c>
      <c r="B67" s="11">
        <v>111.4</v>
      </c>
      <c r="C67" s="11">
        <v>111.9</v>
      </c>
      <c r="D67" s="11">
        <v>112</v>
      </c>
      <c r="E67" s="11">
        <v>112</v>
      </c>
      <c r="F67" s="11">
        <v>112.2</v>
      </c>
      <c r="G67" s="11">
        <v>112.8</v>
      </c>
      <c r="H67" s="11">
        <v>112.9</v>
      </c>
      <c r="I67" s="11">
        <v>112.9</v>
      </c>
      <c r="J67" s="11">
        <v>113</v>
      </c>
      <c r="K67" s="11">
        <v>113.5</v>
      </c>
      <c r="L67" s="11">
        <v>113.5</v>
      </c>
      <c r="M67" s="11">
        <v>113.5</v>
      </c>
      <c r="N67" s="11">
        <v>112.6</v>
      </c>
      <c r="O67" s="25">
        <f t="shared" si="0"/>
        <v>1.0252935862691961</v>
      </c>
      <c r="P67" s="25">
        <f t="shared" si="2"/>
        <v>1.1293532338308461</v>
      </c>
      <c r="Q67" s="25">
        <f t="shared" si="1"/>
        <v>1.1293532338308458</v>
      </c>
    </row>
    <row r="68" spans="1:17" x14ac:dyDescent="0.2">
      <c r="A68" s="10">
        <v>1990</v>
      </c>
      <c r="B68" s="12">
        <v>113.7</v>
      </c>
      <c r="C68" s="12">
        <v>110.8</v>
      </c>
      <c r="D68" s="12">
        <v>110.9</v>
      </c>
      <c r="E68" s="12">
        <v>110.6</v>
      </c>
      <c r="F68" s="12">
        <v>110.3</v>
      </c>
      <c r="G68" s="12">
        <v>110.9</v>
      </c>
      <c r="H68" s="12">
        <v>110.9</v>
      </c>
      <c r="I68" s="12">
        <v>110.9</v>
      </c>
      <c r="J68" s="12">
        <v>110.9</v>
      </c>
      <c r="K68" s="12">
        <v>110.9</v>
      </c>
      <c r="L68" s="12">
        <v>110.9</v>
      </c>
      <c r="M68" s="12">
        <v>110.9</v>
      </c>
      <c r="N68" s="12">
        <v>111.1</v>
      </c>
      <c r="O68" s="25">
        <f t="shared" si="0"/>
        <v>0.97709251101321593</v>
      </c>
      <c r="P68" s="25">
        <f t="shared" si="2"/>
        <v>1.1034825870646769</v>
      </c>
      <c r="Q68" s="25">
        <f t="shared" si="1"/>
        <v>1.1034825870646767</v>
      </c>
    </row>
    <row r="69" spans="1:17" x14ac:dyDescent="0.2">
      <c r="A69" s="10">
        <v>1991</v>
      </c>
      <c r="B69" s="11">
        <v>111.9</v>
      </c>
      <c r="C69" s="11">
        <v>112.5</v>
      </c>
      <c r="D69" s="11">
        <v>113.5</v>
      </c>
      <c r="E69" s="11">
        <v>113.5</v>
      </c>
      <c r="F69" s="11">
        <v>114.3</v>
      </c>
      <c r="G69" s="11">
        <v>114.8</v>
      </c>
      <c r="H69" s="11">
        <v>114.3</v>
      </c>
      <c r="I69" s="11">
        <v>114.8</v>
      </c>
      <c r="J69" s="11">
        <v>114.8</v>
      </c>
      <c r="K69" s="11">
        <v>115</v>
      </c>
      <c r="L69" s="11">
        <v>114.7</v>
      </c>
      <c r="M69" s="11">
        <v>114.7</v>
      </c>
      <c r="N69" s="11">
        <v>114.1</v>
      </c>
      <c r="O69" s="25">
        <f t="shared" si="0"/>
        <v>1.0342651036970243</v>
      </c>
      <c r="P69" s="25">
        <f t="shared" si="2"/>
        <v>1.1412935323383087</v>
      </c>
      <c r="Q69" s="25">
        <f t="shared" si="1"/>
        <v>1.1412935323383084</v>
      </c>
    </row>
    <row r="70" spans="1:17" x14ac:dyDescent="0.2">
      <c r="A70" s="10">
        <v>1992</v>
      </c>
      <c r="B70" s="12">
        <v>115.1</v>
      </c>
      <c r="C70" s="12">
        <v>115.1</v>
      </c>
      <c r="D70" s="12">
        <v>115.8</v>
      </c>
      <c r="E70" s="12">
        <v>116</v>
      </c>
      <c r="F70" s="12">
        <v>116.2</v>
      </c>
      <c r="G70" s="12">
        <v>116.2</v>
      </c>
      <c r="H70" s="12">
        <v>118.1</v>
      </c>
      <c r="I70" s="12">
        <v>118.1</v>
      </c>
      <c r="J70" s="12">
        <v>117.6</v>
      </c>
      <c r="K70" s="12">
        <v>117.6</v>
      </c>
      <c r="L70" s="12">
        <v>117.4</v>
      </c>
      <c r="M70" s="12">
        <v>117.4</v>
      </c>
      <c r="N70" s="12">
        <v>116.7</v>
      </c>
      <c r="O70" s="25">
        <f t="shared" si="0"/>
        <v>1.023539668700959</v>
      </c>
      <c r="P70" s="25">
        <f t="shared" si="2"/>
        <v>1.1681592039800996</v>
      </c>
      <c r="Q70" s="25">
        <f t="shared" si="1"/>
        <v>1.1681592039800996</v>
      </c>
    </row>
    <row r="71" spans="1:17" x14ac:dyDescent="0.2">
      <c r="A71" s="10">
        <v>1993</v>
      </c>
      <c r="B71" s="11">
        <v>118.3</v>
      </c>
      <c r="C71" s="11">
        <v>120.1</v>
      </c>
      <c r="D71" s="11">
        <v>120.1</v>
      </c>
      <c r="E71" s="11">
        <v>120.3</v>
      </c>
      <c r="F71" s="11">
        <v>119.6</v>
      </c>
      <c r="G71" s="11">
        <v>119.6</v>
      </c>
      <c r="H71" s="11">
        <v>119.6</v>
      </c>
      <c r="I71" s="11">
        <v>119.6</v>
      </c>
      <c r="J71" s="11">
        <v>119.6</v>
      </c>
      <c r="K71" s="11">
        <v>119.6</v>
      </c>
      <c r="L71" s="11">
        <v>119.6</v>
      </c>
      <c r="M71" s="11">
        <v>119.6</v>
      </c>
      <c r="N71" s="11">
        <v>119.6</v>
      </c>
      <c r="O71" s="25">
        <f t="shared" si="0"/>
        <v>1.018739352640545</v>
      </c>
      <c r="P71" s="25">
        <f t="shared" si="2"/>
        <v>1.1900497512437811</v>
      </c>
      <c r="Q71" s="25">
        <f t="shared" si="1"/>
        <v>1.1900497512437811</v>
      </c>
    </row>
    <row r="72" spans="1:17" x14ac:dyDescent="0.2">
      <c r="A72" s="10">
        <v>1994</v>
      </c>
      <c r="B72" s="12">
        <v>120.9</v>
      </c>
      <c r="C72" s="12">
        <v>121.2</v>
      </c>
      <c r="D72" s="12">
        <v>122.6</v>
      </c>
      <c r="E72" s="12">
        <v>122.6</v>
      </c>
      <c r="F72" s="12">
        <v>122.6</v>
      </c>
      <c r="G72" s="12">
        <v>122.6</v>
      </c>
      <c r="H72" s="12">
        <v>122.4</v>
      </c>
      <c r="I72" s="12">
        <v>122.4</v>
      </c>
      <c r="J72" s="12">
        <v>122.4</v>
      </c>
      <c r="K72" s="12">
        <v>122.9</v>
      </c>
      <c r="L72" s="12">
        <v>122.9</v>
      </c>
      <c r="M72" s="12">
        <v>126.1</v>
      </c>
      <c r="N72" s="12">
        <v>122.6</v>
      </c>
      <c r="O72" s="25">
        <f t="shared" si="0"/>
        <v>1.0543478260869565</v>
      </c>
      <c r="P72" s="25">
        <f t="shared" si="2"/>
        <v>1.254726368159204</v>
      </c>
      <c r="Q72" s="25">
        <f t="shared" si="1"/>
        <v>1.254726368159204</v>
      </c>
    </row>
    <row r="73" spans="1:17" x14ac:dyDescent="0.2">
      <c r="A73" s="10">
        <v>1995</v>
      </c>
      <c r="B73" s="11">
        <v>127.1</v>
      </c>
      <c r="C73" s="11">
        <v>127.2</v>
      </c>
      <c r="D73" s="11">
        <v>127.2</v>
      </c>
      <c r="E73" s="11">
        <v>127.2</v>
      </c>
      <c r="F73" s="11">
        <v>127.2</v>
      </c>
      <c r="G73" s="11">
        <v>127.2</v>
      </c>
      <c r="H73" s="11">
        <v>127.2</v>
      </c>
      <c r="I73" s="11">
        <v>127.2</v>
      </c>
      <c r="J73" s="11">
        <v>127.2</v>
      </c>
      <c r="K73" s="11">
        <v>127.2</v>
      </c>
      <c r="L73" s="11">
        <v>127.4</v>
      </c>
      <c r="M73" s="11">
        <v>127.7</v>
      </c>
      <c r="N73" s="11">
        <v>127.3</v>
      </c>
      <c r="O73" s="25">
        <f t="shared" si="0"/>
        <v>1.01268834258525</v>
      </c>
      <c r="P73" s="25">
        <f t="shared" si="2"/>
        <v>1.2706467661691545</v>
      </c>
      <c r="Q73" s="25">
        <f t="shared" si="1"/>
        <v>1.2706467661691543</v>
      </c>
    </row>
    <row r="74" spans="1:17" x14ac:dyDescent="0.2">
      <c r="A74" s="10">
        <v>1996</v>
      </c>
      <c r="B74" s="12">
        <v>129.1</v>
      </c>
      <c r="C74" s="12">
        <v>129.19999999999999</v>
      </c>
      <c r="D74" s="12">
        <v>129.19999999999999</v>
      </c>
      <c r="E74" s="12">
        <v>129.19999999999999</v>
      </c>
      <c r="F74" s="12">
        <v>129.19999999999999</v>
      </c>
      <c r="G74" s="12">
        <v>129.19999999999999</v>
      </c>
      <c r="H74" s="12">
        <v>129.19999999999999</v>
      </c>
      <c r="I74" s="12">
        <v>129.19999999999999</v>
      </c>
      <c r="J74" s="12">
        <v>129.19999999999999</v>
      </c>
      <c r="K74" s="12">
        <v>129.19999999999999</v>
      </c>
      <c r="L74" s="12">
        <v>129.19999999999999</v>
      </c>
      <c r="M74" s="12">
        <v>130</v>
      </c>
      <c r="N74" s="12">
        <v>129.30000000000001</v>
      </c>
      <c r="O74" s="25">
        <f t="shared" si="0"/>
        <v>1.0180109631949883</v>
      </c>
      <c r="P74" s="25">
        <f t="shared" si="2"/>
        <v>1.293532338308458</v>
      </c>
      <c r="Q74" s="25">
        <f t="shared" si="1"/>
        <v>1.2935323383084578</v>
      </c>
    </row>
    <row r="75" spans="1:17" x14ac:dyDescent="0.2">
      <c r="A75" s="10">
        <v>1997</v>
      </c>
      <c r="B75" s="11">
        <v>131.19999999999999</v>
      </c>
      <c r="C75" s="11">
        <v>131.19999999999999</v>
      </c>
      <c r="D75" s="11">
        <v>131.19999999999999</v>
      </c>
      <c r="E75" s="11">
        <v>131.30000000000001</v>
      </c>
      <c r="F75" s="11">
        <v>131.30000000000001</v>
      </c>
      <c r="G75" s="11">
        <v>128.69999999999999</v>
      </c>
      <c r="H75" s="11">
        <v>128.69999999999999</v>
      </c>
      <c r="I75" s="11">
        <v>128.69999999999999</v>
      </c>
      <c r="J75" s="11">
        <v>128.69999999999999</v>
      </c>
      <c r="K75" s="11">
        <v>128.69999999999999</v>
      </c>
      <c r="L75" s="11">
        <v>128.69999999999999</v>
      </c>
      <c r="M75" s="11">
        <v>128.69999999999999</v>
      </c>
      <c r="N75" s="11">
        <v>129.80000000000001</v>
      </c>
      <c r="O75" s="25">
        <f t="shared" si="0"/>
        <v>0.98999999999999988</v>
      </c>
      <c r="P75" s="25">
        <f t="shared" si="2"/>
        <v>1.2805970149253734</v>
      </c>
      <c r="Q75" s="25">
        <f t="shared" si="1"/>
        <v>1.2805970149253729</v>
      </c>
    </row>
    <row r="76" spans="1:17" x14ac:dyDescent="0.2">
      <c r="A76" s="10">
        <v>1998</v>
      </c>
      <c r="B76" s="12">
        <v>127.6</v>
      </c>
      <c r="C76" s="12">
        <v>131.6</v>
      </c>
      <c r="D76" s="12">
        <v>131.69999999999999</v>
      </c>
      <c r="E76" s="12">
        <v>128.19999999999999</v>
      </c>
      <c r="F76" s="12">
        <v>129.6</v>
      </c>
      <c r="G76" s="12">
        <v>131.9</v>
      </c>
      <c r="H76" s="12">
        <v>132.1</v>
      </c>
      <c r="I76" s="12">
        <v>132.4</v>
      </c>
      <c r="J76" s="12">
        <v>132.6</v>
      </c>
      <c r="K76" s="12">
        <v>133.19999999999999</v>
      </c>
      <c r="L76" s="12">
        <v>129.5</v>
      </c>
      <c r="M76" s="12">
        <v>129.5</v>
      </c>
      <c r="N76" s="12">
        <v>130.80000000000001</v>
      </c>
      <c r="O76" s="25">
        <f t="shared" si="0"/>
        <v>1.0062160062160064</v>
      </c>
      <c r="P76" s="25">
        <f t="shared" si="2"/>
        <v>1.2885572139303487</v>
      </c>
      <c r="Q76" s="25">
        <f t="shared" si="1"/>
        <v>1.2885572139303483</v>
      </c>
    </row>
    <row r="77" spans="1:17" x14ac:dyDescent="0.2">
      <c r="A77" s="10">
        <v>1999</v>
      </c>
      <c r="B77" s="11">
        <v>134.6</v>
      </c>
      <c r="C77" s="11">
        <v>131.1</v>
      </c>
      <c r="D77" s="11">
        <v>130.80000000000001</v>
      </c>
      <c r="E77" s="11">
        <v>130.80000000000001</v>
      </c>
      <c r="F77" s="11">
        <v>130.80000000000001</v>
      </c>
      <c r="G77" s="11">
        <v>130</v>
      </c>
      <c r="H77" s="11">
        <v>131</v>
      </c>
      <c r="I77" s="11">
        <v>130.80000000000001</v>
      </c>
      <c r="J77" s="11">
        <v>132.1</v>
      </c>
      <c r="K77" s="11">
        <v>131.9</v>
      </c>
      <c r="L77" s="11">
        <v>131.9</v>
      </c>
      <c r="M77" s="11">
        <v>131.19999999999999</v>
      </c>
      <c r="N77" s="11">
        <v>131.4</v>
      </c>
      <c r="O77" s="25">
        <f t="shared" si="0"/>
        <v>1.0131274131274131</v>
      </c>
      <c r="P77" s="25">
        <f t="shared" si="2"/>
        <v>1.3054726368159209</v>
      </c>
      <c r="Q77" s="25">
        <f t="shared" si="1"/>
        <v>1.3054726368159202</v>
      </c>
    </row>
    <row r="78" spans="1:17" x14ac:dyDescent="0.2">
      <c r="A78" s="10">
        <v>2000</v>
      </c>
      <c r="B78" s="12">
        <v>131</v>
      </c>
      <c r="C78" s="12">
        <v>131.4</v>
      </c>
      <c r="D78" s="12">
        <v>131.19999999999999</v>
      </c>
      <c r="E78" s="12">
        <v>131.19999999999999</v>
      </c>
      <c r="F78" s="12">
        <v>133.1</v>
      </c>
      <c r="G78" s="12">
        <v>132.30000000000001</v>
      </c>
      <c r="H78" s="12">
        <v>131</v>
      </c>
      <c r="I78" s="12">
        <v>133.19999999999999</v>
      </c>
      <c r="J78" s="12">
        <v>134.80000000000001</v>
      </c>
      <c r="K78" s="12">
        <v>133.19999999999999</v>
      </c>
      <c r="L78" s="12">
        <v>132.5</v>
      </c>
      <c r="M78" s="12">
        <v>132.5</v>
      </c>
      <c r="N78" s="12">
        <v>132.30000000000001</v>
      </c>
      <c r="O78" s="25">
        <f t="shared" si="0"/>
        <v>1.0099085365853659</v>
      </c>
      <c r="P78" s="25">
        <f t="shared" si="2"/>
        <v>1.3184079601990055</v>
      </c>
      <c r="Q78" s="25">
        <f t="shared" si="1"/>
        <v>1.3184079601990051</v>
      </c>
    </row>
    <row r="79" spans="1:17" x14ac:dyDescent="0.2">
      <c r="A79" s="10">
        <v>2001</v>
      </c>
      <c r="B79" s="11">
        <v>132.9</v>
      </c>
      <c r="C79" s="11">
        <v>132</v>
      </c>
      <c r="D79" s="11">
        <v>133.69999999999999</v>
      </c>
      <c r="E79" s="11">
        <v>134.80000000000001</v>
      </c>
      <c r="F79" s="11">
        <v>136</v>
      </c>
      <c r="G79" s="11">
        <v>135</v>
      </c>
      <c r="H79" s="11">
        <v>131.19999999999999</v>
      </c>
      <c r="I79" s="11">
        <v>137.69999999999999</v>
      </c>
      <c r="J79" s="11">
        <v>136.5</v>
      </c>
      <c r="K79" s="11">
        <v>136.19999999999999</v>
      </c>
      <c r="L79" s="11">
        <v>133.30000000000001</v>
      </c>
      <c r="M79" s="11">
        <v>137.80000000000001</v>
      </c>
      <c r="N79" s="11">
        <v>134.80000000000001</v>
      </c>
      <c r="O79" s="25">
        <f t="shared" si="0"/>
        <v>1.04</v>
      </c>
      <c r="P79" s="25">
        <f t="shared" si="2"/>
        <v>1.3711442786069659</v>
      </c>
      <c r="Q79" s="25">
        <f t="shared" si="1"/>
        <v>1.3711442786069652</v>
      </c>
    </row>
    <row r="80" spans="1:17" x14ac:dyDescent="0.2">
      <c r="A80" s="10">
        <v>2002</v>
      </c>
      <c r="B80" s="12">
        <v>137.69999999999999</v>
      </c>
      <c r="C80" s="12">
        <v>138.6</v>
      </c>
      <c r="D80" s="12">
        <v>138.30000000000001</v>
      </c>
      <c r="E80" s="12">
        <v>138.69999999999999</v>
      </c>
      <c r="F80" s="12">
        <v>138.6</v>
      </c>
      <c r="G80" s="12">
        <v>138.30000000000001</v>
      </c>
      <c r="H80" s="12">
        <v>139</v>
      </c>
      <c r="I80" s="12">
        <v>138.69999999999999</v>
      </c>
      <c r="J80" s="12">
        <v>138.9</v>
      </c>
      <c r="K80" s="12">
        <v>139.1</v>
      </c>
      <c r="L80" s="12">
        <v>138.69999999999999</v>
      </c>
      <c r="M80" s="12">
        <v>138.5</v>
      </c>
      <c r="N80" s="12">
        <v>138.6</v>
      </c>
      <c r="O80" s="25">
        <f t="shared" si="0"/>
        <v>1.0050798258345428</v>
      </c>
      <c r="P80" s="25">
        <f t="shared" si="2"/>
        <v>1.3781094527363191</v>
      </c>
      <c r="Q80" s="25">
        <f t="shared" si="1"/>
        <v>1.3781094527363185</v>
      </c>
    </row>
    <row r="82" spans="1:14" ht="13.5" x14ac:dyDescent="0.2">
      <c r="A82" s="1" t="s">
        <v>28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</row>
    <row r="83" spans="1:14" ht="13.5" x14ac:dyDescent="0.2">
      <c r="A83" s="4" t="s">
        <v>2</v>
      </c>
      <c r="N83" s="5"/>
    </row>
    <row r="84" spans="1:14" ht="13.5" x14ac:dyDescent="0.2">
      <c r="A84" s="6" t="s">
        <v>29</v>
      </c>
      <c r="N84" s="5"/>
    </row>
    <row r="85" spans="1:14" ht="13.5" x14ac:dyDescent="0.2">
      <c r="A85" s="6" t="s">
        <v>30</v>
      </c>
      <c r="N85" s="5"/>
    </row>
    <row r="86" spans="1:14" ht="13.5" x14ac:dyDescent="0.2">
      <c r="A86" s="6" t="s">
        <v>27</v>
      </c>
      <c r="N86" s="5"/>
    </row>
    <row r="87" spans="1:14" ht="13.5" x14ac:dyDescent="0.2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8"/>
    </row>
    <row r="88" spans="1:14" x14ac:dyDescent="0.2">
      <c r="A88" s="9" t="s">
        <v>6</v>
      </c>
      <c r="B88" s="9" t="s">
        <v>7</v>
      </c>
      <c r="C88" s="9" t="s">
        <v>8</v>
      </c>
      <c r="D88" s="9" t="s">
        <v>9</v>
      </c>
      <c r="E88" s="9" t="s">
        <v>10</v>
      </c>
      <c r="F88" s="9" t="s">
        <v>11</v>
      </c>
      <c r="G88" s="9" t="s">
        <v>12</v>
      </c>
      <c r="H88" s="9" t="s">
        <v>13</v>
      </c>
      <c r="I88" s="9" t="s">
        <v>14</v>
      </c>
      <c r="J88" s="9" t="s">
        <v>15</v>
      </c>
      <c r="K88" s="9" t="s">
        <v>16</v>
      </c>
      <c r="L88" s="9" t="s">
        <v>17</v>
      </c>
      <c r="M88" s="9" t="s">
        <v>18</v>
      </c>
      <c r="N88" s="9" t="s">
        <v>19</v>
      </c>
    </row>
    <row r="89" spans="1:14" x14ac:dyDescent="0.2">
      <c r="A89" s="10">
        <v>1939</v>
      </c>
      <c r="B89" s="11">
        <v>10</v>
      </c>
      <c r="C89" s="11">
        <v>10</v>
      </c>
      <c r="D89" s="11">
        <v>10</v>
      </c>
      <c r="E89" s="11">
        <v>10</v>
      </c>
      <c r="F89" s="11">
        <v>9.9</v>
      </c>
      <c r="G89" s="11">
        <v>9.9</v>
      </c>
      <c r="H89" s="11">
        <v>9.8000000000000007</v>
      </c>
      <c r="I89" s="11">
        <v>9.8000000000000007</v>
      </c>
      <c r="J89" s="11">
        <v>9.8000000000000007</v>
      </c>
      <c r="K89" s="11">
        <v>9.9</v>
      </c>
      <c r="L89" s="11">
        <v>9.9</v>
      </c>
      <c r="M89" s="11">
        <v>9.9</v>
      </c>
      <c r="N89" s="11">
        <v>9.9</v>
      </c>
    </row>
    <row r="90" spans="1:14" x14ac:dyDescent="0.2">
      <c r="A90" s="10">
        <v>1940</v>
      </c>
      <c r="B90" s="12">
        <v>9.9</v>
      </c>
      <c r="C90" s="12">
        <v>9.9</v>
      </c>
      <c r="D90" s="12">
        <v>9.9</v>
      </c>
      <c r="E90" s="12">
        <v>9.8000000000000007</v>
      </c>
      <c r="F90" s="12">
        <v>9.9</v>
      </c>
      <c r="G90" s="12">
        <v>9.9</v>
      </c>
      <c r="H90" s="12">
        <v>9.9</v>
      </c>
      <c r="I90" s="12">
        <v>9.9</v>
      </c>
      <c r="J90" s="12">
        <v>9.9</v>
      </c>
      <c r="K90" s="12">
        <v>9.9</v>
      </c>
      <c r="L90" s="12">
        <v>9.9</v>
      </c>
      <c r="M90" s="12">
        <v>9.9</v>
      </c>
      <c r="N90" s="12">
        <v>9.9</v>
      </c>
    </row>
    <row r="91" spans="1:14" x14ac:dyDescent="0.2">
      <c r="A91" s="10">
        <v>1941</v>
      </c>
      <c r="B91" s="11">
        <v>9.9</v>
      </c>
      <c r="C91" s="11">
        <v>9.9</v>
      </c>
      <c r="D91" s="11">
        <v>9.9</v>
      </c>
      <c r="E91" s="11">
        <v>9.9</v>
      </c>
      <c r="F91" s="11">
        <v>10</v>
      </c>
      <c r="G91" s="11">
        <v>10</v>
      </c>
      <c r="H91" s="11">
        <v>10</v>
      </c>
      <c r="I91" s="11">
        <v>10</v>
      </c>
      <c r="J91" s="11">
        <v>10</v>
      </c>
      <c r="K91" s="11">
        <v>10</v>
      </c>
      <c r="L91" s="11">
        <v>10</v>
      </c>
      <c r="M91" s="11">
        <v>10</v>
      </c>
      <c r="N91" s="11">
        <v>10</v>
      </c>
    </row>
    <row r="92" spans="1:14" x14ac:dyDescent="0.2">
      <c r="A92" s="10">
        <v>1942</v>
      </c>
      <c r="B92" s="12">
        <v>10</v>
      </c>
      <c r="C92" s="12">
        <v>10</v>
      </c>
      <c r="D92" s="12">
        <v>10</v>
      </c>
      <c r="E92" s="12">
        <v>10</v>
      </c>
      <c r="F92" s="12">
        <v>10</v>
      </c>
      <c r="G92" s="12">
        <v>10</v>
      </c>
      <c r="H92" s="12">
        <v>10</v>
      </c>
      <c r="I92" s="12">
        <v>10</v>
      </c>
      <c r="J92" s="12">
        <v>10</v>
      </c>
      <c r="K92" s="12">
        <v>10</v>
      </c>
      <c r="L92" s="12">
        <v>10</v>
      </c>
      <c r="M92" s="12">
        <v>10</v>
      </c>
      <c r="N92" s="12">
        <v>10</v>
      </c>
    </row>
    <row r="93" spans="1:14" x14ac:dyDescent="0.2">
      <c r="A93" s="10">
        <v>1943</v>
      </c>
      <c r="B93" s="11">
        <v>10</v>
      </c>
      <c r="C93" s="11">
        <v>10</v>
      </c>
      <c r="D93" s="11">
        <v>10</v>
      </c>
      <c r="E93" s="11">
        <v>10</v>
      </c>
      <c r="F93" s="11">
        <v>10</v>
      </c>
      <c r="G93" s="11">
        <v>10</v>
      </c>
      <c r="H93" s="11">
        <v>10</v>
      </c>
      <c r="I93" s="11">
        <v>10</v>
      </c>
      <c r="J93" s="11">
        <v>10</v>
      </c>
      <c r="K93" s="11">
        <v>10</v>
      </c>
      <c r="L93" s="11">
        <v>10</v>
      </c>
      <c r="M93" s="11">
        <v>10</v>
      </c>
      <c r="N93" s="11">
        <v>10</v>
      </c>
    </row>
    <row r="94" spans="1:14" x14ac:dyDescent="0.2">
      <c r="A94" s="10">
        <v>1944</v>
      </c>
      <c r="B94" s="12">
        <v>10</v>
      </c>
      <c r="C94" s="12">
        <v>10</v>
      </c>
      <c r="D94" s="12">
        <v>10</v>
      </c>
      <c r="E94" s="12">
        <v>10</v>
      </c>
      <c r="F94" s="12">
        <v>10</v>
      </c>
      <c r="G94" s="12">
        <v>10</v>
      </c>
      <c r="H94" s="12">
        <v>10</v>
      </c>
      <c r="I94" s="12">
        <v>10</v>
      </c>
      <c r="J94" s="12">
        <v>10</v>
      </c>
      <c r="K94" s="12">
        <v>10</v>
      </c>
      <c r="L94" s="12">
        <v>10</v>
      </c>
      <c r="M94" s="12">
        <v>10</v>
      </c>
      <c r="N94" s="12">
        <v>10</v>
      </c>
    </row>
    <row r="95" spans="1:14" x14ac:dyDescent="0.2">
      <c r="A95" s="10">
        <v>1945</v>
      </c>
      <c r="B95" s="11">
        <v>10.1</v>
      </c>
      <c r="C95" s="11">
        <v>10.1</v>
      </c>
      <c r="D95" s="11">
        <v>10.1</v>
      </c>
      <c r="E95" s="11">
        <v>10.1</v>
      </c>
      <c r="F95" s="11">
        <v>10.199999999999999</v>
      </c>
      <c r="G95" s="11">
        <v>10.3</v>
      </c>
      <c r="H95" s="11">
        <v>10.3</v>
      </c>
      <c r="I95" s="11">
        <v>10.3</v>
      </c>
      <c r="J95" s="11">
        <v>10.3</v>
      </c>
      <c r="K95" s="11">
        <v>10.3</v>
      </c>
      <c r="L95" s="11">
        <v>10.3</v>
      </c>
      <c r="M95" s="11">
        <v>10.3</v>
      </c>
      <c r="N95" s="11">
        <v>10.199999999999999</v>
      </c>
    </row>
    <row r="96" spans="1:14" x14ac:dyDescent="0.2">
      <c r="A96" s="10">
        <v>1946</v>
      </c>
      <c r="B96" s="12">
        <v>10.3</v>
      </c>
      <c r="C96" s="12">
        <v>10.8</v>
      </c>
      <c r="D96" s="12">
        <v>11.2</v>
      </c>
      <c r="E96" s="12">
        <v>11.2</v>
      </c>
      <c r="F96" s="12">
        <v>11.2</v>
      </c>
      <c r="G96" s="12">
        <v>11.2</v>
      </c>
      <c r="H96" s="12">
        <v>11.2</v>
      </c>
      <c r="I96" s="12">
        <v>11.2</v>
      </c>
      <c r="J96" s="12">
        <v>11.3</v>
      </c>
      <c r="K96" s="12">
        <v>11.3</v>
      </c>
      <c r="L96" s="12">
        <v>11.3</v>
      </c>
      <c r="M96" s="12">
        <v>11.5</v>
      </c>
      <c r="N96" s="12">
        <v>11.1</v>
      </c>
    </row>
    <row r="97" spans="1:14" x14ac:dyDescent="0.2">
      <c r="A97" s="10">
        <v>1947</v>
      </c>
      <c r="B97" s="11">
        <v>12.6</v>
      </c>
      <c r="C97" s="11">
        <v>12.6</v>
      </c>
      <c r="D97" s="11">
        <v>12.6</v>
      </c>
      <c r="E97" s="11">
        <v>12.6</v>
      </c>
      <c r="F97" s="11">
        <v>12.6</v>
      </c>
      <c r="G97" s="11">
        <v>12.6</v>
      </c>
      <c r="H97" s="11">
        <v>12.7</v>
      </c>
      <c r="I97" s="11">
        <v>13.6</v>
      </c>
      <c r="J97" s="11">
        <v>13.6</v>
      </c>
      <c r="K97" s="11">
        <v>13.6</v>
      </c>
      <c r="L97" s="11">
        <v>13.6</v>
      </c>
      <c r="M97" s="11">
        <v>13.7</v>
      </c>
      <c r="N97" s="11">
        <v>13</v>
      </c>
    </row>
    <row r="98" spans="1:14" x14ac:dyDescent="0.2">
      <c r="A98" s="10">
        <v>1948</v>
      </c>
      <c r="B98" s="12">
        <v>13.9</v>
      </c>
      <c r="C98" s="12">
        <v>14.1</v>
      </c>
      <c r="D98" s="12">
        <v>14.2</v>
      </c>
      <c r="E98" s="12">
        <v>14.2</v>
      </c>
      <c r="F98" s="12">
        <v>14</v>
      </c>
      <c r="G98" s="12">
        <v>14</v>
      </c>
      <c r="H98" s="12">
        <v>14.4</v>
      </c>
      <c r="I98" s="12">
        <v>15.8</v>
      </c>
      <c r="J98" s="12">
        <v>15.8</v>
      </c>
      <c r="K98" s="12">
        <v>15.9</v>
      </c>
      <c r="L98" s="12">
        <v>16</v>
      </c>
      <c r="M98" s="12">
        <v>16</v>
      </c>
      <c r="N98" s="12">
        <v>14.9</v>
      </c>
    </row>
    <row r="99" spans="1:14" x14ac:dyDescent="0.2">
      <c r="A99" s="10">
        <v>1949</v>
      </c>
      <c r="B99" s="11">
        <v>16.2</v>
      </c>
      <c r="C99" s="11">
        <v>16.2</v>
      </c>
      <c r="D99" s="11">
        <v>16.2</v>
      </c>
      <c r="E99" s="11">
        <v>16.2</v>
      </c>
      <c r="F99" s="11">
        <v>16.100000000000001</v>
      </c>
      <c r="G99" s="11">
        <v>16</v>
      </c>
      <c r="H99" s="11">
        <v>16</v>
      </c>
      <c r="I99" s="11">
        <v>16</v>
      </c>
      <c r="J99" s="11">
        <v>16</v>
      </c>
      <c r="K99" s="11">
        <v>16</v>
      </c>
      <c r="L99" s="11">
        <v>16</v>
      </c>
      <c r="M99" s="11">
        <v>16.5</v>
      </c>
      <c r="N99" s="11">
        <v>16.100000000000001</v>
      </c>
    </row>
    <row r="100" spans="1:14" x14ac:dyDescent="0.2">
      <c r="A100" s="10">
        <v>1950</v>
      </c>
      <c r="B100" s="12">
        <v>16.8</v>
      </c>
      <c r="C100" s="12">
        <v>16.8</v>
      </c>
      <c r="D100" s="12">
        <v>16.8</v>
      </c>
      <c r="E100" s="12">
        <v>16.8</v>
      </c>
      <c r="F100" s="12">
        <v>16.899999999999999</v>
      </c>
      <c r="G100" s="12">
        <v>16.899999999999999</v>
      </c>
      <c r="H100" s="12">
        <v>16.899999999999999</v>
      </c>
      <c r="I100" s="12">
        <v>16.899999999999999</v>
      </c>
      <c r="J100" s="12">
        <v>16.899999999999999</v>
      </c>
      <c r="K100" s="12">
        <v>17</v>
      </c>
      <c r="L100" s="12">
        <v>17</v>
      </c>
      <c r="M100" s="12">
        <v>18.100000000000001</v>
      </c>
      <c r="N100" s="12">
        <v>17</v>
      </c>
    </row>
    <row r="101" spans="1:14" x14ac:dyDescent="0.2">
      <c r="A101" s="10">
        <v>1951</v>
      </c>
      <c r="B101" s="11">
        <v>18.3</v>
      </c>
      <c r="C101" s="11">
        <v>18.3</v>
      </c>
      <c r="D101" s="11">
        <v>18.3</v>
      </c>
      <c r="E101" s="11">
        <v>18.3</v>
      </c>
      <c r="F101" s="11">
        <v>18.3</v>
      </c>
      <c r="G101" s="11">
        <v>18.3</v>
      </c>
      <c r="H101" s="11">
        <v>18.3</v>
      </c>
      <c r="I101" s="11">
        <v>18.3</v>
      </c>
      <c r="J101" s="11">
        <v>18.3</v>
      </c>
      <c r="K101" s="11">
        <v>18.3</v>
      </c>
      <c r="L101" s="11">
        <v>18.399999999999999</v>
      </c>
      <c r="M101" s="11">
        <v>18.399999999999999</v>
      </c>
      <c r="N101" s="11">
        <v>18.3</v>
      </c>
    </row>
    <row r="102" spans="1:14" x14ac:dyDescent="0.2">
      <c r="A102" s="10">
        <v>1952</v>
      </c>
      <c r="B102" s="12">
        <v>18.399999999999999</v>
      </c>
      <c r="C102" s="12">
        <v>18.399999999999999</v>
      </c>
      <c r="D102" s="12">
        <v>18.399999999999999</v>
      </c>
      <c r="E102" s="12">
        <v>18.399999999999999</v>
      </c>
      <c r="F102" s="12">
        <v>18.399999999999999</v>
      </c>
      <c r="G102" s="12">
        <v>18.3</v>
      </c>
      <c r="H102" s="12">
        <v>18.3</v>
      </c>
      <c r="I102" s="12">
        <v>19.2</v>
      </c>
      <c r="J102" s="12">
        <v>19.3</v>
      </c>
      <c r="K102" s="12">
        <v>19.2</v>
      </c>
      <c r="L102" s="12">
        <v>19.2</v>
      </c>
      <c r="M102" s="12">
        <v>19.2</v>
      </c>
      <c r="N102" s="12">
        <v>18.7</v>
      </c>
    </row>
    <row r="103" spans="1:14" x14ac:dyDescent="0.2">
      <c r="A103" s="10">
        <v>1953</v>
      </c>
      <c r="B103" s="11">
        <v>19.2</v>
      </c>
      <c r="C103" s="11">
        <v>19.2</v>
      </c>
      <c r="D103" s="11">
        <v>19.2</v>
      </c>
      <c r="E103" s="11">
        <v>19.2</v>
      </c>
      <c r="F103" s="11">
        <v>19.7</v>
      </c>
      <c r="G103" s="11">
        <v>20.100000000000001</v>
      </c>
      <c r="H103" s="11">
        <v>20.9</v>
      </c>
      <c r="I103" s="11">
        <v>20.9</v>
      </c>
      <c r="J103" s="11">
        <v>20.9</v>
      </c>
      <c r="K103" s="11">
        <v>20.9</v>
      </c>
      <c r="L103" s="11">
        <v>20.9</v>
      </c>
      <c r="M103" s="11">
        <v>20.9</v>
      </c>
      <c r="N103" s="11">
        <v>20.2</v>
      </c>
    </row>
    <row r="104" spans="1:14" x14ac:dyDescent="0.2">
      <c r="A104" s="10">
        <v>1954</v>
      </c>
      <c r="B104" s="12">
        <v>20.9</v>
      </c>
      <c r="C104" s="12">
        <v>20.8</v>
      </c>
      <c r="D104" s="12">
        <v>20.8</v>
      </c>
      <c r="E104" s="12">
        <v>20.8</v>
      </c>
      <c r="F104" s="12">
        <v>20.8</v>
      </c>
      <c r="G104" s="12">
        <v>20.8</v>
      </c>
      <c r="H104" s="12">
        <v>21.4</v>
      </c>
      <c r="I104" s="12">
        <v>21.4</v>
      </c>
      <c r="J104" s="12">
        <v>21.4</v>
      </c>
      <c r="K104" s="12">
        <v>21.4</v>
      </c>
      <c r="L104" s="12">
        <v>21.4</v>
      </c>
      <c r="M104" s="12">
        <v>21.4</v>
      </c>
      <c r="N104" s="12">
        <v>21.1</v>
      </c>
    </row>
    <row r="105" spans="1:14" x14ac:dyDescent="0.2">
      <c r="A105" s="10">
        <v>1955</v>
      </c>
      <c r="B105" s="11">
        <v>21.4</v>
      </c>
      <c r="C105" s="11">
        <v>21.4</v>
      </c>
      <c r="D105" s="11">
        <v>21.4</v>
      </c>
      <c r="E105" s="11">
        <v>21.4</v>
      </c>
      <c r="F105" s="11">
        <v>21.4</v>
      </c>
      <c r="G105" s="11">
        <v>21.4</v>
      </c>
      <c r="H105" s="11">
        <v>22.7</v>
      </c>
      <c r="I105" s="11">
        <v>22.8</v>
      </c>
      <c r="J105" s="11">
        <v>22.8</v>
      </c>
      <c r="K105" s="11">
        <v>22.9</v>
      </c>
      <c r="L105" s="11">
        <v>22.9</v>
      </c>
      <c r="M105" s="11">
        <v>22.9</v>
      </c>
      <c r="N105" s="11">
        <v>22.1</v>
      </c>
    </row>
    <row r="106" spans="1:14" x14ac:dyDescent="0.2">
      <c r="A106" s="10">
        <v>1956</v>
      </c>
      <c r="B106" s="12">
        <v>23</v>
      </c>
      <c r="C106" s="12">
        <v>23.2</v>
      </c>
      <c r="D106" s="12">
        <v>23.2</v>
      </c>
      <c r="E106" s="12">
        <v>23.2</v>
      </c>
      <c r="F106" s="12">
        <v>23.3</v>
      </c>
      <c r="G106" s="12">
        <v>23.4</v>
      </c>
      <c r="H106" s="12">
        <v>23.4</v>
      </c>
      <c r="I106" s="12">
        <v>24.9</v>
      </c>
      <c r="J106" s="12">
        <v>24.9</v>
      </c>
      <c r="K106" s="12">
        <v>24.9</v>
      </c>
      <c r="L106" s="12">
        <v>24.9</v>
      </c>
      <c r="M106" s="12">
        <v>24.9</v>
      </c>
      <c r="N106" s="12">
        <v>24</v>
      </c>
    </row>
    <row r="107" spans="1:14" x14ac:dyDescent="0.2">
      <c r="A107" s="10">
        <v>1957</v>
      </c>
      <c r="B107" s="11">
        <v>25.3</v>
      </c>
      <c r="C107" s="11">
        <v>25.6</v>
      </c>
      <c r="D107" s="11">
        <v>25.7</v>
      </c>
      <c r="E107" s="11">
        <v>25.7</v>
      </c>
      <c r="F107" s="11">
        <v>25.8</v>
      </c>
      <c r="G107" s="11">
        <v>25.8</v>
      </c>
      <c r="H107" s="11">
        <v>26.9</v>
      </c>
      <c r="I107" s="11">
        <v>26.9</v>
      </c>
      <c r="J107" s="11">
        <v>26.9</v>
      </c>
      <c r="K107" s="11">
        <v>26.9</v>
      </c>
      <c r="L107" s="11">
        <v>26.9</v>
      </c>
      <c r="M107" s="11">
        <v>26.9</v>
      </c>
      <c r="N107" s="11">
        <v>26.3</v>
      </c>
    </row>
    <row r="108" spans="1:14" x14ac:dyDescent="0.2">
      <c r="A108" s="10">
        <v>1958</v>
      </c>
      <c r="B108" s="12">
        <v>26.9</v>
      </c>
      <c r="C108" s="12">
        <v>26.9</v>
      </c>
      <c r="D108" s="12">
        <v>26.9</v>
      </c>
      <c r="E108" s="12">
        <v>26.9</v>
      </c>
      <c r="F108" s="12">
        <v>26.9</v>
      </c>
      <c r="G108" s="12">
        <v>26.9</v>
      </c>
      <c r="H108" s="12">
        <v>26.9</v>
      </c>
      <c r="I108" s="12">
        <v>27.6</v>
      </c>
      <c r="J108" s="12">
        <v>27.6</v>
      </c>
      <c r="K108" s="12">
        <v>27.5</v>
      </c>
      <c r="L108" s="12">
        <v>27.6</v>
      </c>
      <c r="M108" s="12">
        <v>27.6</v>
      </c>
      <c r="N108" s="12">
        <v>27.2</v>
      </c>
    </row>
    <row r="109" spans="1:14" x14ac:dyDescent="0.2">
      <c r="A109" s="10">
        <v>1959</v>
      </c>
      <c r="B109" s="11">
        <v>27.6</v>
      </c>
      <c r="C109" s="11">
        <v>27.6</v>
      </c>
      <c r="D109" s="11">
        <v>27.6</v>
      </c>
      <c r="E109" s="11">
        <v>27.6</v>
      </c>
      <c r="F109" s="11">
        <v>27.6</v>
      </c>
      <c r="G109" s="11">
        <v>27.6</v>
      </c>
      <c r="H109" s="11">
        <v>27.6</v>
      </c>
      <c r="I109" s="11">
        <v>27.6</v>
      </c>
      <c r="J109" s="11">
        <v>27.6</v>
      </c>
      <c r="K109" s="11">
        <v>27.6</v>
      </c>
      <c r="L109" s="11">
        <v>27.6</v>
      </c>
      <c r="M109" s="11">
        <v>27.6</v>
      </c>
      <c r="N109" s="11">
        <v>27.6</v>
      </c>
    </row>
    <row r="110" spans="1:14" x14ac:dyDescent="0.2">
      <c r="A110" s="10">
        <v>1960</v>
      </c>
      <c r="B110" s="12">
        <v>27.6</v>
      </c>
      <c r="C110" s="12">
        <v>27.6</v>
      </c>
      <c r="D110" s="12">
        <v>27.6</v>
      </c>
      <c r="E110" s="12">
        <v>27.6</v>
      </c>
      <c r="F110" s="12">
        <v>27.6</v>
      </c>
      <c r="G110" s="12">
        <v>27.6</v>
      </c>
      <c r="H110" s="12">
        <v>27.6</v>
      </c>
      <c r="I110" s="12">
        <v>27.5</v>
      </c>
      <c r="J110" s="12">
        <v>27.5</v>
      </c>
      <c r="K110" s="12">
        <v>27.5</v>
      </c>
      <c r="L110" s="12">
        <v>27.5</v>
      </c>
      <c r="M110" s="12">
        <v>27.5</v>
      </c>
      <c r="N110" s="12">
        <v>27.6</v>
      </c>
    </row>
    <row r="111" spans="1:14" x14ac:dyDescent="0.2">
      <c r="A111" s="10">
        <v>1961</v>
      </c>
      <c r="B111" s="11">
        <v>27.5</v>
      </c>
      <c r="C111" s="11">
        <v>27.5</v>
      </c>
      <c r="D111" s="11">
        <v>27.5</v>
      </c>
      <c r="E111" s="11">
        <v>27.5</v>
      </c>
      <c r="F111" s="11">
        <v>27.5</v>
      </c>
      <c r="G111" s="11">
        <v>27.4</v>
      </c>
      <c r="H111" s="11">
        <v>27.4</v>
      </c>
      <c r="I111" s="11">
        <v>27.4</v>
      </c>
      <c r="J111" s="11">
        <v>27.4</v>
      </c>
      <c r="K111" s="11">
        <v>27.4</v>
      </c>
      <c r="L111" s="11">
        <v>27.4</v>
      </c>
      <c r="M111" s="11">
        <v>27.4</v>
      </c>
      <c r="N111" s="11">
        <v>27.5</v>
      </c>
    </row>
    <row r="112" spans="1:14" x14ac:dyDescent="0.2">
      <c r="A112" s="10">
        <v>1962</v>
      </c>
      <c r="B112" s="12">
        <v>27.4</v>
      </c>
      <c r="C112" s="12">
        <v>27.4</v>
      </c>
      <c r="D112" s="12">
        <v>27.4</v>
      </c>
      <c r="E112" s="12">
        <v>27.4</v>
      </c>
      <c r="F112" s="12">
        <v>27.4</v>
      </c>
      <c r="G112" s="12">
        <v>27.4</v>
      </c>
      <c r="H112" s="12">
        <v>27.4</v>
      </c>
      <c r="I112" s="12">
        <v>27.4</v>
      </c>
      <c r="J112" s="12">
        <v>27.4</v>
      </c>
      <c r="K112" s="12">
        <v>27.4</v>
      </c>
      <c r="L112" s="12">
        <v>27.4</v>
      </c>
      <c r="M112" s="12">
        <v>27.4</v>
      </c>
      <c r="N112" s="12">
        <v>27.4</v>
      </c>
    </row>
    <row r="113" spans="1:14" x14ac:dyDescent="0.2">
      <c r="A113" s="10">
        <v>1963</v>
      </c>
      <c r="B113" s="11">
        <v>27.4</v>
      </c>
      <c r="C113" s="11">
        <v>27.4</v>
      </c>
      <c r="D113" s="11">
        <v>27.3</v>
      </c>
      <c r="E113" s="11">
        <v>27.4</v>
      </c>
      <c r="F113" s="11">
        <v>27.6</v>
      </c>
      <c r="G113" s="11">
        <v>27.6</v>
      </c>
      <c r="H113" s="11">
        <v>27.6</v>
      </c>
      <c r="I113" s="11">
        <v>27.6</v>
      </c>
      <c r="J113" s="11">
        <v>27.6</v>
      </c>
      <c r="K113" s="11">
        <v>27.8</v>
      </c>
      <c r="L113" s="11">
        <v>27.9</v>
      </c>
      <c r="M113" s="11">
        <v>27.9</v>
      </c>
      <c r="N113" s="11">
        <v>27.6</v>
      </c>
    </row>
    <row r="114" spans="1:14" x14ac:dyDescent="0.2">
      <c r="A114" s="10">
        <v>1964</v>
      </c>
      <c r="B114" s="12">
        <v>27.9</v>
      </c>
      <c r="C114" s="12">
        <v>27.9</v>
      </c>
      <c r="D114" s="12">
        <v>27.9</v>
      </c>
      <c r="E114" s="12">
        <v>27.9</v>
      </c>
      <c r="F114" s="12">
        <v>27.9</v>
      </c>
      <c r="G114" s="12">
        <v>27.8</v>
      </c>
      <c r="H114" s="12">
        <v>27.8</v>
      </c>
      <c r="I114" s="12">
        <v>27.8</v>
      </c>
      <c r="J114" s="12">
        <v>27.6</v>
      </c>
      <c r="K114" s="12">
        <v>27.7</v>
      </c>
      <c r="L114" s="12">
        <v>27.7</v>
      </c>
      <c r="M114" s="12">
        <v>27.8</v>
      </c>
      <c r="N114" s="12">
        <v>27.8</v>
      </c>
    </row>
    <row r="115" spans="1:14" x14ac:dyDescent="0.2">
      <c r="A115" s="10">
        <v>1965</v>
      </c>
      <c r="B115" s="11">
        <v>27.8</v>
      </c>
      <c r="C115" s="11">
        <v>27.8</v>
      </c>
      <c r="D115" s="11">
        <v>27.8</v>
      </c>
      <c r="E115" s="11">
        <v>27.8</v>
      </c>
      <c r="F115" s="11">
        <v>27.9</v>
      </c>
      <c r="G115" s="11">
        <v>27.9</v>
      </c>
      <c r="H115" s="11">
        <v>27.9</v>
      </c>
      <c r="I115" s="11">
        <v>28</v>
      </c>
      <c r="J115" s="11">
        <v>28</v>
      </c>
      <c r="K115" s="11">
        <v>28</v>
      </c>
      <c r="L115" s="11">
        <v>28</v>
      </c>
      <c r="M115" s="11">
        <v>28.1</v>
      </c>
      <c r="N115" s="11">
        <v>27.9</v>
      </c>
    </row>
    <row r="116" spans="1:14" x14ac:dyDescent="0.2">
      <c r="A116" s="10">
        <v>1966</v>
      </c>
      <c r="B116" s="12">
        <v>28.1</v>
      </c>
      <c r="C116" s="12">
        <v>28.2</v>
      </c>
      <c r="D116" s="12">
        <v>28.2</v>
      </c>
      <c r="E116" s="12">
        <v>28.2</v>
      </c>
      <c r="F116" s="12">
        <v>28.2</v>
      </c>
      <c r="G116" s="12">
        <v>28.2</v>
      </c>
      <c r="H116" s="12">
        <v>28.2</v>
      </c>
      <c r="I116" s="12">
        <v>28.4</v>
      </c>
      <c r="J116" s="12">
        <v>28.4</v>
      </c>
      <c r="K116" s="12">
        <v>28.4</v>
      </c>
      <c r="L116" s="12">
        <v>28.4</v>
      </c>
      <c r="M116" s="12">
        <v>28.4</v>
      </c>
      <c r="N116" s="12">
        <v>28.3</v>
      </c>
    </row>
    <row r="117" spans="1:14" x14ac:dyDescent="0.2">
      <c r="A117" s="10">
        <v>1967</v>
      </c>
      <c r="B117" s="11">
        <v>28.5</v>
      </c>
      <c r="C117" s="11">
        <v>28.5</v>
      </c>
      <c r="D117" s="11">
        <v>28.5</v>
      </c>
      <c r="E117" s="11">
        <v>28.5</v>
      </c>
      <c r="F117" s="11">
        <v>28.5</v>
      </c>
      <c r="G117" s="11">
        <v>28.5</v>
      </c>
      <c r="H117" s="11">
        <v>28.5</v>
      </c>
      <c r="I117" s="11">
        <v>28.5</v>
      </c>
      <c r="J117" s="11">
        <v>28.7</v>
      </c>
      <c r="K117" s="11">
        <v>28.8</v>
      </c>
      <c r="L117" s="11">
        <v>28.8</v>
      </c>
      <c r="M117" s="11">
        <v>28.8</v>
      </c>
      <c r="N117" s="11">
        <v>28.6</v>
      </c>
    </row>
    <row r="118" spans="1:14" x14ac:dyDescent="0.2">
      <c r="A118" s="10">
        <v>1968</v>
      </c>
      <c r="B118" s="12">
        <v>29.1</v>
      </c>
      <c r="C118" s="12">
        <v>29.1</v>
      </c>
      <c r="D118" s="12">
        <v>29.1</v>
      </c>
      <c r="E118" s="12">
        <v>29.1</v>
      </c>
      <c r="F118" s="12">
        <v>29.2</v>
      </c>
      <c r="G118" s="12">
        <v>29.2</v>
      </c>
      <c r="H118" s="12">
        <v>29.2</v>
      </c>
      <c r="I118" s="12">
        <v>29.2</v>
      </c>
      <c r="J118" s="12">
        <v>29.8</v>
      </c>
      <c r="K118" s="12">
        <v>29.9</v>
      </c>
      <c r="L118" s="12">
        <v>29.5</v>
      </c>
      <c r="M118" s="12">
        <v>29.5</v>
      </c>
      <c r="N118" s="12">
        <v>29.3</v>
      </c>
    </row>
    <row r="119" spans="1:14" x14ac:dyDescent="0.2">
      <c r="A119" s="10">
        <v>1969</v>
      </c>
      <c r="B119" s="11">
        <v>29.8</v>
      </c>
      <c r="C119" s="11">
        <v>29.9</v>
      </c>
      <c r="D119" s="11">
        <v>30.2</v>
      </c>
      <c r="E119" s="11">
        <v>30.2</v>
      </c>
      <c r="F119" s="11">
        <v>30.4</v>
      </c>
      <c r="G119" s="11">
        <v>30.5</v>
      </c>
      <c r="H119" s="11">
        <v>30.7</v>
      </c>
      <c r="I119" s="11">
        <v>31.2</v>
      </c>
      <c r="J119" s="11">
        <v>31.2</v>
      </c>
      <c r="K119" s="11">
        <v>31.4</v>
      </c>
      <c r="L119" s="11">
        <v>31.4</v>
      </c>
      <c r="M119" s="11">
        <v>31.4</v>
      </c>
      <c r="N119" s="11">
        <v>30.7</v>
      </c>
    </row>
    <row r="120" spans="1:14" x14ac:dyDescent="0.2">
      <c r="A120" s="10">
        <v>1970</v>
      </c>
      <c r="B120" s="12">
        <v>31.2</v>
      </c>
      <c r="C120" s="12">
        <v>31.8</v>
      </c>
      <c r="D120" s="12">
        <v>32</v>
      </c>
      <c r="E120" s="12">
        <v>32.1</v>
      </c>
      <c r="F120" s="12">
        <v>32.6</v>
      </c>
      <c r="G120" s="12">
        <v>33.1</v>
      </c>
      <c r="H120" s="12">
        <v>33.1</v>
      </c>
      <c r="I120" s="12">
        <v>33.1</v>
      </c>
      <c r="J120" s="12">
        <v>33.1</v>
      </c>
      <c r="K120" s="12">
        <v>33.299999999999997</v>
      </c>
      <c r="L120" s="12">
        <v>33.299999999999997</v>
      </c>
      <c r="M120" s="12">
        <v>33.299999999999997</v>
      </c>
      <c r="N120" s="12">
        <v>32.700000000000003</v>
      </c>
    </row>
    <row r="121" spans="1:14" x14ac:dyDescent="0.2">
      <c r="A121" s="10">
        <v>1971</v>
      </c>
      <c r="B121" s="11">
        <v>33.299999999999997</v>
      </c>
      <c r="C121" s="11">
        <v>33.4</v>
      </c>
      <c r="D121" s="11">
        <v>33.799999999999997</v>
      </c>
      <c r="E121" s="11">
        <v>33.799999999999997</v>
      </c>
      <c r="F121" s="11">
        <v>34.5</v>
      </c>
      <c r="G121" s="11">
        <v>34.6</v>
      </c>
      <c r="H121" s="11">
        <v>35.299999999999997</v>
      </c>
      <c r="I121" s="11">
        <v>36.6</v>
      </c>
      <c r="J121" s="11">
        <v>36.700000000000003</v>
      </c>
      <c r="K121" s="11">
        <v>36.700000000000003</v>
      </c>
      <c r="L121" s="11">
        <v>36.700000000000003</v>
      </c>
      <c r="M121" s="11">
        <v>36.700000000000003</v>
      </c>
      <c r="N121" s="11">
        <v>35.200000000000003</v>
      </c>
    </row>
    <row r="122" spans="1:14" x14ac:dyDescent="0.2">
      <c r="A122" s="10">
        <v>1972</v>
      </c>
      <c r="B122" s="12">
        <v>37.1</v>
      </c>
      <c r="C122" s="12">
        <v>37.5</v>
      </c>
      <c r="D122" s="12">
        <v>37.5</v>
      </c>
      <c r="E122" s="12">
        <v>37.5</v>
      </c>
      <c r="F122" s="12">
        <v>37.4</v>
      </c>
      <c r="G122" s="12">
        <v>37.299999999999997</v>
      </c>
      <c r="H122" s="12">
        <v>37.299999999999997</v>
      </c>
      <c r="I122" s="12">
        <v>37.299999999999997</v>
      </c>
      <c r="J122" s="12">
        <v>37.299999999999997</v>
      </c>
      <c r="K122" s="12">
        <v>37.299999999999997</v>
      </c>
      <c r="L122" s="12">
        <v>37.299999999999997</v>
      </c>
      <c r="M122" s="12">
        <v>37.299999999999997</v>
      </c>
      <c r="N122" s="12">
        <v>37.299999999999997</v>
      </c>
    </row>
    <row r="123" spans="1:14" x14ac:dyDescent="0.2">
      <c r="A123" s="10">
        <v>1973</v>
      </c>
      <c r="B123" s="11">
        <v>37.9</v>
      </c>
      <c r="C123" s="11">
        <v>38</v>
      </c>
      <c r="D123" s="11">
        <v>38.1</v>
      </c>
      <c r="E123" s="11">
        <v>38.200000000000003</v>
      </c>
      <c r="F123" s="11">
        <v>38.4</v>
      </c>
      <c r="G123" s="11">
        <v>38.4</v>
      </c>
      <c r="H123" s="11">
        <v>38.4</v>
      </c>
      <c r="I123" s="11">
        <v>38.4</v>
      </c>
      <c r="J123" s="11">
        <v>38.4</v>
      </c>
      <c r="K123" s="11">
        <v>38.700000000000003</v>
      </c>
      <c r="L123" s="11">
        <v>38.700000000000003</v>
      </c>
      <c r="M123" s="11">
        <v>38.700000000000003</v>
      </c>
      <c r="N123" s="11">
        <v>38.4</v>
      </c>
    </row>
    <row r="124" spans="1:14" x14ac:dyDescent="0.2">
      <c r="A124" s="10">
        <v>1974</v>
      </c>
      <c r="B124" s="12">
        <v>39.5</v>
      </c>
      <c r="C124" s="12">
        <v>39.799999999999997</v>
      </c>
      <c r="D124" s="12">
        <v>42</v>
      </c>
      <c r="E124" s="12">
        <v>43.1</v>
      </c>
      <c r="F124" s="12">
        <v>46.4</v>
      </c>
      <c r="G124" s="12">
        <v>48.6</v>
      </c>
      <c r="H124" s="12">
        <v>51.9</v>
      </c>
      <c r="I124" s="12">
        <v>53.8</v>
      </c>
      <c r="J124" s="12">
        <v>54.4</v>
      </c>
      <c r="K124" s="12">
        <v>54.6</v>
      </c>
      <c r="L124" s="12">
        <v>54.7</v>
      </c>
      <c r="M124" s="12">
        <v>54.9</v>
      </c>
      <c r="N124" s="12">
        <v>48.6</v>
      </c>
    </row>
    <row r="125" spans="1:14" x14ac:dyDescent="0.2">
      <c r="A125" s="10">
        <v>1975</v>
      </c>
      <c r="B125" s="11">
        <v>56</v>
      </c>
      <c r="C125" s="11">
        <v>56</v>
      </c>
      <c r="D125" s="11">
        <v>56</v>
      </c>
      <c r="E125" s="11">
        <v>56.2</v>
      </c>
      <c r="F125" s="11">
        <v>55.9</v>
      </c>
      <c r="G125" s="11">
        <v>55.9</v>
      </c>
      <c r="H125" s="11">
        <v>55.8</v>
      </c>
      <c r="I125" s="11">
        <v>55.8</v>
      </c>
      <c r="J125" s="11">
        <v>55.9</v>
      </c>
      <c r="K125" s="11">
        <v>57.9</v>
      </c>
      <c r="L125" s="11">
        <v>57.9</v>
      </c>
      <c r="M125" s="11">
        <v>57.8</v>
      </c>
      <c r="N125" s="11">
        <v>56.4</v>
      </c>
    </row>
    <row r="126" spans="1:14" x14ac:dyDescent="0.2">
      <c r="A126" s="10">
        <v>1976</v>
      </c>
      <c r="B126" s="12">
        <v>57.8</v>
      </c>
      <c r="C126" s="12">
        <v>58</v>
      </c>
      <c r="D126" s="12">
        <v>58</v>
      </c>
      <c r="E126" s="12">
        <v>58</v>
      </c>
      <c r="F126" s="12">
        <v>58.2</v>
      </c>
      <c r="G126" s="12">
        <v>60.2</v>
      </c>
      <c r="H126" s="12">
        <v>60.4</v>
      </c>
      <c r="I126" s="12">
        <v>61.3</v>
      </c>
      <c r="J126" s="12">
        <v>61.4</v>
      </c>
      <c r="K126" s="12">
        <v>62</v>
      </c>
      <c r="L126" s="12">
        <v>61.9</v>
      </c>
      <c r="M126" s="12">
        <v>63.2</v>
      </c>
      <c r="N126" s="12">
        <v>60</v>
      </c>
    </row>
    <row r="127" spans="1:14" x14ac:dyDescent="0.2">
      <c r="A127" s="10">
        <v>1977</v>
      </c>
      <c r="B127" s="11">
        <v>63.3</v>
      </c>
      <c r="C127" s="11">
        <v>63.3</v>
      </c>
      <c r="D127" s="11">
        <v>64</v>
      </c>
      <c r="E127" s="11">
        <v>64.2</v>
      </c>
      <c r="F127" s="11">
        <v>64.400000000000006</v>
      </c>
      <c r="G127" s="11">
        <v>64.5</v>
      </c>
      <c r="H127" s="11">
        <v>66.8</v>
      </c>
      <c r="I127" s="11">
        <v>67.099999999999994</v>
      </c>
      <c r="J127" s="11">
        <v>68</v>
      </c>
      <c r="K127" s="11">
        <v>67.900000000000006</v>
      </c>
      <c r="L127" s="11">
        <v>67.900000000000006</v>
      </c>
      <c r="M127" s="11">
        <v>67.900000000000006</v>
      </c>
      <c r="N127" s="11">
        <v>65.8</v>
      </c>
    </row>
    <row r="128" spans="1:14" x14ac:dyDescent="0.2">
      <c r="A128" s="10">
        <v>1978</v>
      </c>
      <c r="B128" s="12">
        <v>67.900000000000006</v>
      </c>
      <c r="C128" s="12">
        <v>70.5</v>
      </c>
      <c r="D128" s="12">
        <v>71.2</v>
      </c>
      <c r="E128" s="12">
        <v>72.3</v>
      </c>
      <c r="F128" s="12">
        <v>72.5</v>
      </c>
      <c r="G128" s="12">
        <v>72.599999999999994</v>
      </c>
      <c r="H128" s="12">
        <v>72.7</v>
      </c>
      <c r="I128" s="12">
        <v>74.5</v>
      </c>
      <c r="J128" s="12">
        <v>74.5</v>
      </c>
      <c r="K128" s="12">
        <v>75</v>
      </c>
      <c r="L128" s="12">
        <v>75</v>
      </c>
      <c r="M128" s="12">
        <v>75</v>
      </c>
      <c r="N128" s="12">
        <v>72.8</v>
      </c>
    </row>
    <row r="129" spans="1:14" x14ac:dyDescent="0.2">
      <c r="A129" s="10">
        <v>1979</v>
      </c>
      <c r="B129" s="11">
        <v>77.7</v>
      </c>
      <c r="C129" s="11">
        <v>77.8</v>
      </c>
      <c r="D129" s="11">
        <v>78</v>
      </c>
      <c r="E129" s="11">
        <v>78.7</v>
      </c>
      <c r="F129" s="11">
        <v>79.2</v>
      </c>
      <c r="G129" s="11">
        <v>79.3</v>
      </c>
      <c r="H129" s="11">
        <v>81.400000000000006</v>
      </c>
      <c r="I129" s="11">
        <v>81.400000000000006</v>
      </c>
      <c r="J129" s="11">
        <v>81.5</v>
      </c>
      <c r="K129" s="11">
        <v>82.5</v>
      </c>
      <c r="L129" s="11">
        <v>82.6</v>
      </c>
      <c r="M129" s="11">
        <v>82.8</v>
      </c>
      <c r="N129" s="11">
        <v>80.2</v>
      </c>
    </row>
    <row r="130" spans="1:14" x14ac:dyDescent="0.2">
      <c r="A130" s="10">
        <v>1980</v>
      </c>
      <c r="B130" s="12">
        <v>84</v>
      </c>
      <c r="C130" s="12">
        <v>84.2</v>
      </c>
      <c r="D130" s="12">
        <v>84.5</v>
      </c>
      <c r="E130" s="12">
        <v>87</v>
      </c>
      <c r="F130" s="12">
        <v>87.4</v>
      </c>
      <c r="G130" s="12">
        <v>87.5</v>
      </c>
      <c r="H130" s="12">
        <v>86.1</v>
      </c>
      <c r="I130" s="12">
        <v>86.1</v>
      </c>
      <c r="J130" s="12">
        <v>86.1</v>
      </c>
      <c r="K130" s="12">
        <v>88</v>
      </c>
      <c r="L130" s="12">
        <v>88.5</v>
      </c>
      <c r="M130" s="12">
        <v>89.7</v>
      </c>
      <c r="N130" s="12">
        <v>86.6</v>
      </c>
    </row>
    <row r="131" spans="1:14" x14ac:dyDescent="0.2">
      <c r="A131" s="10">
        <v>1981</v>
      </c>
      <c r="B131" s="11">
        <v>92.3</v>
      </c>
      <c r="C131" s="11">
        <v>92.4</v>
      </c>
      <c r="D131" s="11">
        <v>94</v>
      </c>
      <c r="E131" s="11">
        <v>94.9</v>
      </c>
      <c r="F131" s="11">
        <v>94.9</v>
      </c>
      <c r="G131" s="11">
        <v>95.1</v>
      </c>
      <c r="H131" s="11">
        <v>98.7</v>
      </c>
      <c r="I131" s="11">
        <v>98.7</v>
      </c>
      <c r="J131" s="11">
        <v>98.8</v>
      </c>
      <c r="K131" s="11">
        <v>99.8</v>
      </c>
      <c r="L131" s="11">
        <v>99.7</v>
      </c>
      <c r="M131" s="11">
        <v>99.8</v>
      </c>
      <c r="N131" s="11">
        <v>96.6</v>
      </c>
    </row>
    <row r="132" spans="1:14" x14ac:dyDescent="0.2">
      <c r="A132" s="10">
        <v>1982</v>
      </c>
      <c r="B132" s="12">
        <v>100.3</v>
      </c>
      <c r="C132" s="12">
        <v>100.2</v>
      </c>
      <c r="D132" s="12">
        <v>100.3</v>
      </c>
      <c r="E132" s="12">
        <v>100.8</v>
      </c>
      <c r="F132" s="12">
        <v>100.7</v>
      </c>
      <c r="G132" s="12">
        <v>100.1</v>
      </c>
      <c r="H132" s="12">
        <v>99.9</v>
      </c>
      <c r="I132" s="12">
        <v>99.7</v>
      </c>
      <c r="J132" s="12">
        <v>99.6</v>
      </c>
      <c r="K132" s="12">
        <v>100.1</v>
      </c>
      <c r="L132" s="12">
        <v>99.7</v>
      </c>
      <c r="M132" s="12">
        <v>98.6</v>
      </c>
      <c r="N132" s="12">
        <v>100</v>
      </c>
    </row>
    <row r="133" spans="1:14" x14ac:dyDescent="0.2">
      <c r="A133" s="10">
        <v>1983</v>
      </c>
      <c r="B133" s="11">
        <v>98.3</v>
      </c>
      <c r="C133" s="11">
        <v>100.5</v>
      </c>
      <c r="D133" s="11">
        <v>100.1</v>
      </c>
      <c r="E133" s="11">
        <v>100</v>
      </c>
      <c r="F133" s="11">
        <v>100.1</v>
      </c>
      <c r="G133" s="11">
        <v>100.2</v>
      </c>
      <c r="H133" s="11">
        <v>100.4</v>
      </c>
      <c r="I133" s="11">
        <v>100.6</v>
      </c>
      <c r="J133" s="11">
        <v>102.5</v>
      </c>
      <c r="K133" s="11">
        <v>102.6</v>
      </c>
      <c r="L133" s="11">
        <v>102.8</v>
      </c>
      <c r="M133" s="11">
        <v>103</v>
      </c>
      <c r="N133" s="11">
        <v>100.9</v>
      </c>
    </row>
    <row r="134" spans="1:14" x14ac:dyDescent="0.2">
      <c r="A134" s="10">
        <v>1984</v>
      </c>
      <c r="B134" s="12">
        <v>103.7</v>
      </c>
      <c r="C134" s="12">
        <v>104</v>
      </c>
      <c r="D134" s="12">
        <v>104</v>
      </c>
      <c r="E134" s="12">
        <v>104.2</v>
      </c>
      <c r="F134" s="12">
        <v>104.3</v>
      </c>
      <c r="G134" s="12">
        <v>104.5</v>
      </c>
      <c r="H134" s="12">
        <v>105.2</v>
      </c>
      <c r="I134" s="12">
        <v>105.3</v>
      </c>
      <c r="J134" s="12">
        <v>105.3</v>
      </c>
      <c r="K134" s="12">
        <v>105.5</v>
      </c>
      <c r="L134" s="12">
        <v>105.3</v>
      </c>
      <c r="M134" s="12">
        <v>105.3</v>
      </c>
      <c r="N134" s="12">
        <v>104.7</v>
      </c>
    </row>
    <row r="135" spans="1:14" x14ac:dyDescent="0.2">
      <c r="A135" s="10">
        <v>1985</v>
      </c>
      <c r="B135" s="11">
        <v>105.1</v>
      </c>
      <c r="C135" s="11">
        <v>105.1</v>
      </c>
      <c r="D135" s="11">
        <v>105</v>
      </c>
      <c r="E135" s="11">
        <v>105</v>
      </c>
      <c r="F135" s="11">
        <v>105</v>
      </c>
      <c r="G135" s="11">
        <v>104.7</v>
      </c>
      <c r="H135" s="11">
        <v>104.7</v>
      </c>
      <c r="I135" s="11">
        <v>104.5</v>
      </c>
      <c r="J135" s="11">
        <v>104.5</v>
      </c>
      <c r="K135" s="11">
        <v>104.6</v>
      </c>
      <c r="L135" s="11">
        <v>104.4</v>
      </c>
      <c r="M135" s="11">
        <v>104.3</v>
      </c>
      <c r="N135" s="11">
        <v>104.7</v>
      </c>
    </row>
    <row r="136" spans="1:14" x14ac:dyDescent="0.2">
      <c r="A136" s="10">
        <v>1986</v>
      </c>
      <c r="B136" s="12">
        <v>99.5</v>
      </c>
      <c r="C136" s="12">
        <v>99.2</v>
      </c>
      <c r="D136" s="12">
        <v>99</v>
      </c>
      <c r="E136" s="12">
        <v>99.3</v>
      </c>
      <c r="F136" s="12">
        <v>99.8</v>
      </c>
      <c r="G136" s="12">
        <v>99.8</v>
      </c>
      <c r="H136" s="12">
        <v>99.9</v>
      </c>
      <c r="I136" s="12">
        <v>100</v>
      </c>
      <c r="J136" s="12">
        <v>100.2</v>
      </c>
      <c r="K136" s="12">
        <v>100.3</v>
      </c>
      <c r="L136" s="12">
        <v>100.1</v>
      </c>
      <c r="M136" s="12">
        <v>99.9</v>
      </c>
      <c r="N136" s="12">
        <v>99.8</v>
      </c>
    </row>
    <row r="137" spans="1:14" x14ac:dyDescent="0.2">
      <c r="A137" s="10">
        <v>1987</v>
      </c>
      <c r="B137" s="11">
        <v>100.7</v>
      </c>
      <c r="C137" s="11">
        <v>100.9</v>
      </c>
      <c r="D137" s="11">
        <v>100.7</v>
      </c>
      <c r="E137" s="11">
        <v>101</v>
      </c>
      <c r="F137" s="11">
        <v>101</v>
      </c>
      <c r="G137" s="11">
        <v>100.9</v>
      </c>
      <c r="H137" s="11">
        <v>101.4</v>
      </c>
      <c r="I137" s="11">
        <v>101.7</v>
      </c>
      <c r="J137" s="11">
        <v>102.4</v>
      </c>
      <c r="K137" s="11">
        <v>105.4</v>
      </c>
      <c r="L137" s="11">
        <v>105.9</v>
      </c>
      <c r="M137" s="11">
        <v>105.8</v>
      </c>
      <c r="N137" s="11">
        <v>102.3</v>
      </c>
    </row>
    <row r="138" spans="1:14" x14ac:dyDescent="0.2">
      <c r="A138" s="10">
        <v>1988</v>
      </c>
      <c r="B138" s="12">
        <v>107.3</v>
      </c>
      <c r="C138" s="12">
        <v>107.7</v>
      </c>
      <c r="D138" s="12">
        <v>108.1</v>
      </c>
      <c r="E138" s="12">
        <v>109.8</v>
      </c>
      <c r="F138" s="12">
        <v>110.7</v>
      </c>
      <c r="G138" s="12">
        <v>110.9</v>
      </c>
      <c r="H138" s="12">
        <v>111.4</v>
      </c>
      <c r="I138" s="12">
        <v>112.1</v>
      </c>
      <c r="J138" s="12">
        <v>112</v>
      </c>
      <c r="K138" s="12">
        <v>113.3</v>
      </c>
      <c r="L138" s="12">
        <v>112.7</v>
      </c>
      <c r="M138" s="12">
        <v>112.5</v>
      </c>
      <c r="N138" s="12">
        <v>110.7</v>
      </c>
    </row>
    <row r="139" spans="1:14" x14ac:dyDescent="0.2">
      <c r="A139" s="10">
        <v>1989</v>
      </c>
      <c r="B139" s="11">
        <v>114</v>
      </c>
      <c r="C139" s="11">
        <v>114.4</v>
      </c>
      <c r="D139" s="11">
        <v>114.9</v>
      </c>
      <c r="E139" s="11">
        <v>115.4</v>
      </c>
      <c r="F139" s="11">
        <v>115.1</v>
      </c>
      <c r="G139" s="11">
        <v>114.9</v>
      </c>
      <c r="H139" s="11">
        <v>114.7</v>
      </c>
      <c r="I139" s="11">
        <v>114.1</v>
      </c>
      <c r="J139" s="11">
        <v>114.2</v>
      </c>
      <c r="K139" s="11">
        <v>114.5</v>
      </c>
      <c r="L139" s="11">
        <v>114.2</v>
      </c>
      <c r="M139" s="11">
        <v>113.8</v>
      </c>
      <c r="N139" s="11">
        <v>114.5</v>
      </c>
    </row>
    <row r="140" spans="1:14" x14ac:dyDescent="0.2">
      <c r="A140" s="10">
        <v>1990</v>
      </c>
      <c r="B140" s="12">
        <v>113.1</v>
      </c>
      <c r="C140" s="12">
        <v>112.2</v>
      </c>
      <c r="D140" s="12">
        <v>112.2</v>
      </c>
      <c r="E140" s="12">
        <v>112</v>
      </c>
      <c r="F140" s="12">
        <v>112.2</v>
      </c>
      <c r="G140" s="12">
        <v>111.9</v>
      </c>
      <c r="H140" s="12">
        <v>112.4</v>
      </c>
      <c r="I140" s="12">
        <v>111.9</v>
      </c>
      <c r="J140" s="12">
        <v>111.7</v>
      </c>
      <c r="K140" s="12">
        <v>112</v>
      </c>
      <c r="L140" s="12">
        <v>112</v>
      </c>
      <c r="M140" s="12">
        <v>112.1</v>
      </c>
      <c r="N140" s="12">
        <v>112.1</v>
      </c>
    </row>
    <row r="141" spans="1:14" x14ac:dyDescent="0.2">
      <c r="A141" s="10">
        <v>1991</v>
      </c>
      <c r="B141" s="11">
        <v>112.2</v>
      </c>
      <c r="C141" s="11">
        <v>111.8</v>
      </c>
      <c r="D141" s="11">
        <v>111.3</v>
      </c>
      <c r="E141" s="11">
        <v>110.6</v>
      </c>
      <c r="F141" s="11">
        <v>109.9</v>
      </c>
      <c r="G141" s="11">
        <v>109.9</v>
      </c>
      <c r="H141" s="11">
        <v>109.4</v>
      </c>
      <c r="I141" s="11">
        <v>108.2</v>
      </c>
      <c r="J141" s="11">
        <v>107.7</v>
      </c>
      <c r="K141" s="11">
        <v>107.2</v>
      </c>
      <c r="L141" s="11">
        <v>107.6</v>
      </c>
      <c r="M141" s="11">
        <v>107.9</v>
      </c>
      <c r="N141" s="11">
        <v>109.5</v>
      </c>
    </row>
    <row r="142" spans="1:14" x14ac:dyDescent="0.2">
      <c r="A142" s="10">
        <v>1992</v>
      </c>
      <c r="B142" s="12">
        <v>107.4</v>
      </c>
      <c r="C142" s="12">
        <v>107.5</v>
      </c>
      <c r="D142" s="12">
        <v>107.5</v>
      </c>
      <c r="E142" s="12">
        <v>107.1</v>
      </c>
      <c r="F142" s="12">
        <v>107</v>
      </c>
      <c r="G142" s="12">
        <v>106.5</v>
      </c>
      <c r="H142" s="12">
        <v>106.3</v>
      </c>
      <c r="I142" s="12">
        <v>106</v>
      </c>
      <c r="J142" s="12">
        <v>105.7</v>
      </c>
      <c r="K142" s="12">
        <v>105.3</v>
      </c>
      <c r="L142" s="12">
        <v>105.1</v>
      </c>
      <c r="M142" s="12">
        <v>105.1</v>
      </c>
      <c r="N142" s="12">
        <v>106.4</v>
      </c>
    </row>
    <row r="143" spans="1:14" x14ac:dyDescent="0.2">
      <c r="A143" s="10">
        <v>1993</v>
      </c>
      <c r="B143" s="11">
        <v>105.1</v>
      </c>
      <c r="C143" s="11">
        <v>105.6</v>
      </c>
      <c r="D143" s="11">
        <v>106.1</v>
      </c>
      <c r="E143" s="11">
        <v>106.7</v>
      </c>
      <c r="F143" s="11">
        <v>107.3</v>
      </c>
      <c r="G143" s="11">
        <v>108</v>
      </c>
      <c r="H143" s="11">
        <v>108.4</v>
      </c>
      <c r="I143" s="11">
        <v>109.2</v>
      </c>
      <c r="J143" s="11">
        <v>109.8</v>
      </c>
      <c r="K143" s="11">
        <v>110.2</v>
      </c>
      <c r="L143" s="11">
        <v>110.6</v>
      </c>
      <c r="M143" s="11">
        <v>111.1</v>
      </c>
      <c r="N143" s="11">
        <v>108.2</v>
      </c>
    </row>
    <row r="144" spans="1:14" x14ac:dyDescent="0.2">
      <c r="A144" s="10">
        <v>1994</v>
      </c>
      <c r="B144" s="12">
        <v>111.4</v>
      </c>
      <c r="C144" s="12">
        <v>111.9</v>
      </c>
      <c r="D144" s="12">
        <v>111.9</v>
      </c>
      <c r="E144" s="12">
        <v>111.9</v>
      </c>
      <c r="F144" s="12">
        <v>112.5</v>
      </c>
      <c r="G144" s="12">
        <v>112.3</v>
      </c>
      <c r="H144" s="12">
        <v>113.4</v>
      </c>
      <c r="I144" s="12">
        <v>114.1</v>
      </c>
      <c r="J144" s="12">
        <v>114.8</v>
      </c>
      <c r="K144" s="12">
        <v>115.3</v>
      </c>
      <c r="L144" s="12">
        <v>115.8</v>
      </c>
      <c r="M144" s="12">
        <v>115.8</v>
      </c>
      <c r="N144" s="12">
        <v>113.4</v>
      </c>
    </row>
    <row r="145" spans="1:14" x14ac:dyDescent="0.2">
      <c r="A145" s="10">
        <v>1995</v>
      </c>
      <c r="B145" s="11">
        <v>117.9</v>
      </c>
      <c r="C145" s="11">
        <v>119.7</v>
      </c>
      <c r="D145" s="11">
        <v>121</v>
      </c>
      <c r="E145" s="11">
        <v>121.7</v>
      </c>
      <c r="F145" s="11">
        <v>121.9</v>
      </c>
      <c r="G145" s="11">
        <v>121.9</v>
      </c>
      <c r="H145" s="11">
        <v>121.9</v>
      </c>
      <c r="I145" s="11">
        <v>121.2</v>
      </c>
      <c r="J145" s="11">
        <v>120.2</v>
      </c>
      <c r="K145" s="11">
        <v>119.1</v>
      </c>
      <c r="L145" s="11">
        <v>117.9</v>
      </c>
      <c r="M145" s="11">
        <v>117.3</v>
      </c>
      <c r="N145" s="11">
        <v>120.1</v>
      </c>
    </row>
    <row r="146" spans="1:14" x14ac:dyDescent="0.2">
      <c r="A146" s="10">
        <v>1996</v>
      </c>
      <c r="B146" s="12">
        <v>116.6</v>
      </c>
      <c r="C146" s="12">
        <v>115.2</v>
      </c>
      <c r="D146" s="12">
        <v>114.7</v>
      </c>
      <c r="E146" s="12">
        <v>114.9</v>
      </c>
      <c r="F146" s="12">
        <v>115.2</v>
      </c>
      <c r="G146" s="12">
        <v>115.6</v>
      </c>
      <c r="H146" s="12">
        <v>115.5</v>
      </c>
      <c r="I146" s="12">
        <v>115.9</v>
      </c>
      <c r="J146" s="12">
        <v>116.3</v>
      </c>
      <c r="K146" s="12">
        <v>116</v>
      </c>
      <c r="L146" s="12">
        <v>115.7</v>
      </c>
      <c r="M146" s="12">
        <v>115.6</v>
      </c>
      <c r="N146" s="12">
        <v>115.6</v>
      </c>
    </row>
    <row r="147" spans="1:14" x14ac:dyDescent="0.2">
      <c r="A147" s="10">
        <v>1997</v>
      </c>
      <c r="B147" s="11">
        <v>115.9</v>
      </c>
      <c r="C147" s="11">
        <v>116.1</v>
      </c>
      <c r="D147" s="11">
        <v>116.1</v>
      </c>
      <c r="E147" s="11">
        <v>116.4</v>
      </c>
      <c r="F147" s="11">
        <v>116.2</v>
      </c>
      <c r="G147" s="11">
        <v>116.3</v>
      </c>
      <c r="H147" s="11">
        <v>116.6</v>
      </c>
      <c r="I147" s="11">
        <v>116.6</v>
      </c>
      <c r="J147" s="11">
        <v>116.8</v>
      </c>
      <c r="K147" s="11">
        <v>116.6</v>
      </c>
      <c r="L147" s="11">
        <v>116.6</v>
      </c>
      <c r="M147" s="11">
        <v>116.2</v>
      </c>
      <c r="N147" s="11">
        <v>116.4</v>
      </c>
    </row>
    <row r="148" spans="1:14" x14ac:dyDescent="0.2">
      <c r="A148" s="10">
        <v>1998</v>
      </c>
      <c r="B148" s="12">
        <v>115.9</v>
      </c>
      <c r="C148" s="12">
        <v>115.9</v>
      </c>
      <c r="D148" s="12">
        <v>115.5</v>
      </c>
      <c r="E148" s="12">
        <v>115.4</v>
      </c>
      <c r="F148" s="12">
        <v>115.1</v>
      </c>
      <c r="G148" s="12">
        <v>115.1</v>
      </c>
      <c r="H148" s="12">
        <v>114.8</v>
      </c>
      <c r="I148" s="12">
        <v>114.3</v>
      </c>
      <c r="J148" s="12">
        <v>113.3</v>
      </c>
      <c r="K148" s="12">
        <v>111.8</v>
      </c>
      <c r="L148" s="12">
        <v>110.2</v>
      </c>
      <c r="M148" s="12">
        <v>108.7</v>
      </c>
      <c r="N148" s="12">
        <v>113.8</v>
      </c>
    </row>
    <row r="149" spans="1:14" x14ac:dyDescent="0.2">
      <c r="A149" s="10">
        <v>1999</v>
      </c>
      <c r="B149" s="11">
        <v>107.1</v>
      </c>
      <c r="C149" s="11">
        <v>105.7</v>
      </c>
      <c r="D149" s="11">
        <v>105.4</v>
      </c>
      <c r="E149" s="11">
        <v>105.3</v>
      </c>
      <c r="F149" s="11">
        <v>104.6</v>
      </c>
      <c r="G149" s="11">
        <v>105.2</v>
      </c>
      <c r="H149" s="11">
        <v>104.7</v>
      </c>
      <c r="I149" s="11">
        <v>104.7</v>
      </c>
      <c r="J149" s="11">
        <v>104.7</v>
      </c>
      <c r="K149" s="11">
        <v>105</v>
      </c>
      <c r="L149" s="11">
        <v>105.4</v>
      </c>
      <c r="M149" s="11">
        <v>106.1</v>
      </c>
      <c r="N149" s="11">
        <v>105.3</v>
      </c>
    </row>
    <row r="150" spans="1:14" x14ac:dyDescent="0.2">
      <c r="A150" s="10">
        <v>2000</v>
      </c>
      <c r="B150" s="12">
        <v>107.3</v>
      </c>
      <c r="C150" s="12">
        <v>107.9</v>
      </c>
      <c r="D150" s="12">
        <v>108.5</v>
      </c>
      <c r="E150" s="12">
        <v>109.7</v>
      </c>
      <c r="F150" s="12">
        <v>110.2</v>
      </c>
      <c r="G150" s="12">
        <v>110</v>
      </c>
      <c r="H150" s="12">
        <v>109.9</v>
      </c>
      <c r="I150" s="12">
        <v>108.9</v>
      </c>
      <c r="J150" s="12">
        <v>108.6</v>
      </c>
      <c r="K150" s="12">
        <v>107.6</v>
      </c>
      <c r="L150" s="12">
        <v>106.2</v>
      </c>
      <c r="M150" s="12">
        <v>105.5</v>
      </c>
      <c r="N150" s="12">
        <v>108.4</v>
      </c>
    </row>
    <row r="151" spans="1:14" x14ac:dyDescent="0.2">
      <c r="A151" s="10">
        <v>2001</v>
      </c>
      <c r="B151" s="11">
        <v>103.8</v>
      </c>
      <c r="C151" s="11">
        <v>102.7</v>
      </c>
      <c r="D151" s="11">
        <v>102.6</v>
      </c>
      <c r="E151" s="11">
        <v>101.9</v>
      </c>
      <c r="F151" s="11">
        <v>101.6</v>
      </c>
      <c r="G151" s="11">
        <v>101.3</v>
      </c>
      <c r="H151" s="11">
        <v>101.3</v>
      </c>
      <c r="I151" s="11">
        <v>100.9</v>
      </c>
      <c r="J151" s="11">
        <v>100.6</v>
      </c>
      <c r="K151" s="11">
        <v>100</v>
      </c>
      <c r="L151" s="11">
        <v>99.6</v>
      </c>
      <c r="M151" s="11">
        <v>99.1</v>
      </c>
      <c r="N151" s="11">
        <v>101.3</v>
      </c>
    </row>
    <row r="152" spans="1:14" x14ac:dyDescent="0.2">
      <c r="A152" s="10">
        <v>2002</v>
      </c>
      <c r="B152" s="12">
        <v>98.3</v>
      </c>
      <c r="C152" s="12">
        <v>98.3</v>
      </c>
      <c r="D152" s="12">
        <v>99.6</v>
      </c>
      <c r="E152" s="12">
        <v>101</v>
      </c>
      <c r="F152" s="12">
        <v>102.3</v>
      </c>
      <c r="G152" s="12">
        <v>104.5</v>
      </c>
      <c r="H152" s="12">
        <v>106</v>
      </c>
      <c r="I152" s="12">
        <v>107.3</v>
      </c>
      <c r="J152" s="12">
        <v>109.7</v>
      </c>
      <c r="K152" s="12">
        <v>110.4</v>
      </c>
      <c r="L152" s="12">
        <v>110.4</v>
      </c>
      <c r="M152" s="12">
        <v>110.1</v>
      </c>
      <c r="N152" s="12">
        <v>104.8</v>
      </c>
    </row>
    <row r="153" spans="1:14" x14ac:dyDescent="0.2">
      <c r="A153" s="10">
        <v>2003</v>
      </c>
      <c r="B153" s="11">
        <v>109.5</v>
      </c>
      <c r="C153" s="11">
        <v>109.8</v>
      </c>
      <c r="D153" s="11">
        <v>109.4</v>
      </c>
      <c r="E153" s="11">
        <v>109.6</v>
      </c>
      <c r="F153" s="11">
        <v>109</v>
      </c>
      <c r="G153" s="11">
        <v>108.8</v>
      </c>
      <c r="H153" s="11">
        <v>108.4</v>
      </c>
      <c r="I153" s="11">
        <v>108.4</v>
      </c>
      <c r="J153" s="11">
        <v>108.7</v>
      </c>
      <c r="K153" s="11">
        <v>110.1</v>
      </c>
      <c r="L153" s="11">
        <v>110.7</v>
      </c>
      <c r="M153" s="11" t="s">
        <v>31</v>
      </c>
      <c r="N153" s="11" t="s">
        <v>32</v>
      </c>
    </row>
    <row r="154" spans="1:14" x14ac:dyDescent="0.2">
      <c r="A154" s="10">
        <v>2004</v>
      </c>
      <c r="B154" s="12" t="s">
        <v>33</v>
      </c>
      <c r="C154" s="12" t="s">
        <v>34</v>
      </c>
      <c r="D154" s="12" t="s">
        <v>35</v>
      </c>
      <c r="E154" s="11" t="s">
        <v>66</v>
      </c>
      <c r="G154" s="12"/>
      <c r="H154" s="12"/>
      <c r="I154" s="12"/>
      <c r="J154" s="12"/>
      <c r="K154" s="12"/>
      <c r="L154" s="12"/>
      <c r="M154" s="12"/>
      <c r="N154" s="12"/>
    </row>
    <row r="155" spans="1:14" ht="12.75" customHeight="1" x14ac:dyDescent="0.2">
      <c r="A155" s="153" t="s">
        <v>24</v>
      </c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5"/>
    </row>
    <row r="156" spans="1:14" x14ac:dyDescent="0.2">
      <c r="A156" s="151"/>
      <c r="B156" s="151"/>
      <c r="C156" s="151"/>
      <c r="D156" s="151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</row>
    <row r="157" spans="1:14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</row>
    <row r="158" spans="1:14" x14ac:dyDescent="0.2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</row>
    <row r="159" spans="1:14" x14ac:dyDescent="0.2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</row>
    <row r="160" spans="1:14" ht="13.5" x14ac:dyDescent="0.2">
      <c r="A160" s="1" t="s">
        <v>36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</row>
    <row r="161" spans="1:14" ht="13.5" x14ac:dyDescent="0.2">
      <c r="A161" s="4" t="s">
        <v>2</v>
      </c>
      <c r="N161" s="5"/>
    </row>
    <row r="162" spans="1:14" ht="13.5" x14ac:dyDescent="0.2">
      <c r="A162" s="6" t="s">
        <v>29</v>
      </c>
      <c r="N162" s="5"/>
    </row>
    <row r="163" spans="1:14" ht="13.5" x14ac:dyDescent="0.2">
      <c r="A163" s="6" t="s">
        <v>37</v>
      </c>
      <c r="N163" s="5"/>
    </row>
    <row r="164" spans="1:14" ht="13.5" x14ac:dyDescent="0.2">
      <c r="A164" s="6" t="s">
        <v>27</v>
      </c>
      <c r="N164" s="5"/>
    </row>
    <row r="165" spans="1:14" ht="13.5" x14ac:dyDescent="0.2">
      <c r="A165" s="156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8"/>
    </row>
    <row r="166" spans="1:14" x14ac:dyDescent="0.2">
      <c r="A166" s="9" t="s">
        <v>6</v>
      </c>
      <c r="B166" s="9" t="s">
        <v>7</v>
      </c>
      <c r="C166" s="9" t="s">
        <v>8</v>
      </c>
      <c r="D166" s="9" t="s">
        <v>9</v>
      </c>
      <c r="E166" s="9" t="s">
        <v>10</v>
      </c>
      <c r="F166" s="9" t="s">
        <v>11</v>
      </c>
      <c r="G166" s="9" t="s">
        <v>12</v>
      </c>
      <c r="H166" s="9" t="s">
        <v>13</v>
      </c>
      <c r="I166" s="9" t="s">
        <v>14</v>
      </c>
      <c r="J166" s="9" t="s">
        <v>15</v>
      </c>
      <c r="K166" s="9" t="s">
        <v>16</v>
      </c>
      <c r="L166" s="9" t="s">
        <v>17</v>
      </c>
      <c r="M166" s="9" t="s">
        <v>18</v>
      </c>
      <c r="N166" s="9" t="s">
        <v>19</v>
      </c>
    </row>
    <row r="167" spans="1:14" x14ac:dyDescent="0.2">
      <c r="A167" s="10">
        <v>1981</v>
      </c>
      <c r="B167" s="11"/>
      <c r="C167" s="11"/>
      <c r="D167" s="11"/>
      <c r="E167" s="11"/>
      <c r="F167" s="11"/>
      <c r="G167" s="11">
        <v>97.4</v>
      </c>
      <c r="H167" s="11">
        <v>97.4</v>
      </c>
      <c r="I167" s="11">
        <v>97.4</v>
      </c>
      <c r="J167" s="11">
        <v>97.4</v>
      </c>
      <c r="K167" s="11">
        <v>97.4</v>
      </c>
      <c r="L167" s="11">
        <v>98.9</v>
      </c>
      <c r="M167" s="11">
        <v>98.9</v>
      </c>
      <c r="N167" s="11"/>
    </row>
    <row r="168" spans="1:14" x14ac:dyDescent="0.2">
      <c r="A168" s="10">
        <v>1982</v>
      </c>
      <c r="B168" s="12">
        <v>98.9</v>
      </c>
      <c r="C168" s="12">
        <v>98.9</v>
      </c>
      <c r="D168" s="12">
        <v>98.9</v>
      </c>
      <c r="E168" s="12">
        <v>99.8</v>
      </c>
      <c r="F168" s="12">
        <v>98.9</v>
      </c>
      <c r="G168" s="12">
        <v>98.9</v>
      </c>
      <c r="H168" s="12">
        <v>98.9</v>
      </c>
      <c r="I168" s="12">
        <v>98.9</v>
      </c>
      <c r="J168" s="12">
        <v>98.6</v>
      </c>
      <c r="K168" s="12">
        <v>98.6</v>
      </c>
      <c r="L168" s="12">
        <v>105.3</v>
      </c>
      <c r="M168" s="12">
        <v>105.3</v>
      </c>
      <c r="N168" s="12">
        <v>100</v>
      </c>
    </row>
    <row r="169" spans="1:14" x14ac:dyDescent="0.2">
      <c r="A169" s="10">
        <v>1983</v>
      </c>
      <c r="B169" s="11">
        <v>105.3</v>
      </c>
      <c r="C169" s="11">
        <v>106.8</v>
      </c>
      <c r="D169" s="11">
        <v>106.8</v>
      </c>
      <c r="E169" s="11">
        <v>106.8</v>
      </c>
      <c r="F169" s="11">
        <v>106.8</v>
      </c>
      <c r="G169" s="11">
        <v>106.8</v>
      </c>
      <c r="H169" s="11">
        <v>107.2</v>
      </c>
      <c r="I169" s="11">
        <v>107.2</v>
      </c>
      <c r="J169" s="11">
        <v>107.2</v>
      </c>
      <c r="K169" s="11">
        <v>107.2</v>
      </c>
      <c r="L169" s="11"/>
      <c r="M169" s="11">
        <v>107.6</v>
      </c>
      <c r="N169" s="11">
        <v>106.9</v>
      </c>
    </row>
    <row r="170" spans="1:14" x14ac:dyDescent="0.2">
      <c r="A170" s="10">
        <v>1984</v>
      </c>
      <c r="B170" s="12">
        <v>107.6</v>
      </c>
      <c r="C170" s="12">
        <v>107.6</v>
      </c>
      <c r="D170" s="12">
        <v>107.6</v>
      </c>
      <c r="E170" s="12">
        <v>107.6</v>
      </c>
      <c r="F170" s="12">
        <v>104.7</v>
      </c>
      <c r="G170" s="12">
        <v>104.7</v>
      </c>
      <c r="H170" s="12">
        <v>104.7</v>
      </c>
      <c r="I170" s="12">
        <v>104.7</v>
      </c>
      <c r="J170" s="12">
        <v>104.7</v>
      </c>
      <c r="K170" s="12">
        <v>104.7</v>
      </c>
      <c r="L170" s="12">
        <v>105.9</v>
      </c>
      <c r="M170" s="12">
        <v>105.9</v>
      </c>
      <c r="N170" s="12">
        <v>105.8</v>
      </c>
    </row>
    <row r="171" spans="1:14" x14ac:dyDescent="0.2">
      <c r="A171" s="10">
        <v>1985</v>
      </c>
      <c r="B171" s="11">
        <v>105.9</v>
      </c>
      <c r="C171" s="11">
        <v>105.9</v>
      </c>
      <c r="D171" s="11">
        <v>105.9</v>
      </c>
      <c r="E171" s="11">
        <v>105.9</v>
      </c>
      <c r="F171" s="11">
        <v>105.9</v>
      </c>
      <c r="G171" s="11">
        <v>105.9</v>
      </c>
      <c r="H171" s="11">
        <v>106.1</v>
      </c>
      <c r="I171" s="11">
        <v>105.9</v>
      </c>
      <c r="J171" s="11">
        <v>105.9</v>
      </c>
      <c r="K171" s="11">
        <v>105.9</v>
      </c>
      <c r="L171" s="11">
        <v>105.9</v>
      </c>
      <c r="M171" s="11">
        <v>105.9</v>
      </c>
      <c r="N171" s="11">
        <v>105.9</v>
      </c>
    </row>
    <row r="172" spans="1:14" x14ac:dyDescent="0.2">
      <c r="A172" s="10">
        <v>1986</v>
      </c>
      <c r="B172" s="12">
        <v>105.9</v>
      </c>
      <c r="C172" s="12">
        <v>105.9</v>
      </c>
      <c r="D172" s="12">
        <v>105.9</v>
      </c>
      <c r="E172" s="12">
        <v>105.9</v>
      </c>
      <c r="F172" s="12">
        <v>105.9</v>
      </c>
      <c r="G172" s="12">
        <v>104.8</v>
      </c>
      <c r="H172" s="12">
        <v>104.8</v>
      </c>
      <c r="I172" s="12">
        <v>104.8</v>
      </c>
      <c r="J172" s="12">
        <v>104.3</v>
      </c>
      <c r="K172" s="12">
        <v>105.3</v>
      </c>
      <c r="L172" s="12">
        <v>105.3</v>
      </c>
      <c r="M172" s="12">
        <v>105.3</v>
      </c>
      <c r="N172" s="12">
        <v>105.4</v>
      </c>
    </row>
    <row r="173" spans="1:14" x14ac:dyDescent="0.2">
      <c r="A173" s="10">
        <v>1987</v>
      </c>
      <c r="B173" s="11">
        <v>105.3</v>
      </c>
      <c r="C173" s="11">
        <v>106</v>
      </c>
      <c r="D173" s="11">
        <v>106</v>
      </c>
      <c r="E173" s="11">
        <v>105.9</v>
      </c>
      <c r="F173" s="11">
        <v>107.2</v>
      </c>
      <c r="G173" s="11">
        <v>107.7</v>
      </c>
      <c r="H173" s="11">
        <v>107.8</v>
      </c>
      <c r="I173" s="11">
        <v>109</v>
      </c>
      <c r="J173" s="11">
        <v>108.1</v>
      </c>
      <c r="K173" s="11">
        <v>109.6</v>
      </c>
      <c r="L173" s="11">
        <v>109.6</v>
      </c>
      <c r="M173" s="11">
        <v>118.5</v>
      </c>
      <c r="N173" s="11">
        <v>108.4</v>
      </c>
    </row>
    <row r="174" spans="1:14" x14ac:dyDescent="0.2">
      <c r="A174" s="10">
        <v>1988</v>
      </c>
      <c r="B174" s="12">
        <v>157.6</v>
      </c>
      <c r="C174" s="12">
        <v>128.5</v>
      </c>
      <c r="D174" s="12">
        <v>128.5</v>
      </c>
      <c r="E174" s="12">
        <v>134.80000000000001</v>
      </c>
      <c r="F174" s="12">
        <v>134.6</v>
      </c>
      <c r="G174" s="12">
        <v>136.19999999999999</v>
      </c>
      <c r="H174" s="12">
        <v>132</v>
      </c>
      <c r="I174" s="12">
        <v>131.5</v>
      </c>
      <c r="J174" s="12">
        <v>131.80000000000001</v>
      </c>
      <c r="K174" s="12">
        <v>140</v>
      </c>
      <c r="L174" s="12">
        <v>135.6</v>
      </c>
      <c r="M174" s="12">
        <v>136.1</v>
      </c>
      <c r="N174" s="12">
        <v>135.6</v>
      </c>
    </row>
    <row r="175" spans="1:14" x14ac:dyDescent="0.2">
      <c r="A175" s="10">
        <v>1989</v>
      </c>
      <c r="B175" s="11">
        <v>146.19999999999999</v>
      </c>
      <c r="C175" s="11">
        <v>145.6</v>
      </c>
      <c r="D175" s="11">
        <v>147.4</v>
      </c>
      <c r="E175" s="11">
        <v>145.6</v>
      </c>
      <c r="F175" s="11">
        <v>147.6</v>
      </c>
      <c r="G175" s="11">
        <v>141</v>
      </c>
      <c r="H175" s="11">
        <v>141</v>
      </c>
      <c r="I175" s="11">
        <v>141</v>
      </c>
      <c r="J175" s="11">
        <v>143.69999999999999</v>
      </c>
      <c r="K175" s="11">
        <v>143.69999999999999</v>
      </c>
      <c r="L175" s="11">
        <v>143.69999999999999</v>
      </c>
      <c r="M175" s="11">
        <v>143.69999999999999</v>
      </c>
      <c r="N175" s="11">
        <v>144.19999999999999</v>
      </c>
    </row>
    <row r="176" spans="1:14" x14ac:dyDescent="0.2">
      <c r="A176" s="10">
        <v>1990</v>
      </c>
      <c r="B176" s="12">
        <v>148.4</v>
      </c>
      <c r="C176" s="12">
        <v>148.4</v>
      </c>
      <c r="D176" s="12">
        <v>145.30000000000001</v>
      </c>
      <c r="E176" s="12">
        <v>146.6</v>
      </c>
      <c r="F176" s="12">
        <v>146</v>
      </c>
      <c r="G176" s="12">
        <v>145.19999999999999</v>
      </c>
      <c r="H176" s="12">
        <v>146.80000000000001</v>
      </c>
      <c r="I176" s="12">
        <v>146.80000000000001</v>
      </c>
      <c r="J176" s="12">
        <v>146.1</v>
      </c>
      <c r="K176" s="12">
        <v>146.1</v>
      </c>
      <c r="L176" s="12">
        <v>143.4</v>
      </c>
      <c r="M176" s="12">
        <v>146.19999999999999</v>
      </c>
      <c r="N176" s="12">
        <v>146.30000000000001</v>
      </c>
    </row>
    <row r="177" spans="1:14" x14ac:dyDescent="0.2">
      <c r="A177" s="10">
        <v>1991</v>
      </c>
      <c r="B177" s="11">
        <v>151.30000000000001</v>
      </c>
      <c r="C177" s="11">
        <v>151.30000000000001</v>
      </c>
      <c r="D177" s="11">
        <v>151.30000000000001</v>
      </c>
      <c r="E177" s="11">
        <v>150</v>
      </c>
      <c r="F177" s="11">
        <v>148.69999999999999</v>
      </c>
      <c r="G177" s="11">
        <v>148.69999999999999</v>
      </c>
      <c r="H177" s="11">
        <v>150.1</v>
      </c>
      <c r="I177" s="11">
        <v>151.4</v>
      </c>
      <c r="J177" s="11">
        <v>151.4</v>
      </c>
      <c r="K177" s="11">
        <v>151.4</v>
      </c>
      <c r="L177" s="11"/>
      <c r="M177" s="11"/>
      <c r="N177" s="11">
        <v>150.69999999999999</v>
      </c>
    </row>
    <row r="178" spans="1:14" x14ac:dyDescent="0.2">
      <c r="A178" s="10">
        <v>1992</v>
      </c>
      <c r="B178" s="12">
        <v>154.80000000000001</v>
      </c>
      <c r="C178" s="12">
        <v>154.80000000000001</v>
      </c>
      <c r="D178" s="12">
        <v>154.80000000000001</v>
      </c>
      <c r="E178" s="12">
        <v>154.80000000000001</v>
      </c>
      <c r="F178" s="12">
        <v>154.80000000000001</v>
      </c>
      <c r="G178" s="12">
        <v>154.80000000000001</v>
      </c>
      <c r="H178" s="12">
        <v>154.80000000000001</v>
      </c>
      <c r="I178" s="12">
        <v>154.80000000000001</v>
      </c>
      <c r="J178" s="12">
        <v>154.80000000000001</v>
      </c>
      <c r="K178" s="12">
        <v>154.80000000000001</v>
      </c>
      <c r="L178" s="12">
        <v>154.80000000000001</v>
      </c>
      <c r="M178" s="12">
        <v>154.80000000000001</v>
      </c>
      <c r="N178" s="12">
        <v>154.80000000000001</v>
      </c>
    </row>
    <row r="179" spans="1:14" x14ac:dyDescent="0.2">
      <c r="A179" s="10">
        <v>1993</v>
      </c>
      <c r="B179" s="11">
        <v>156.30000000000001</v>
      </c>
      <c r="C179" s="11">
        <v>158.30000000000001</v>
      </c>
      <c r="D179" s="11">
        <v>157</v>
      </c>
      <c r="E179" s="11">
        <v>155.69999999999999</v>
      </c>
      <c r="F179" s="11">
        <v>154.5</v>
      </c>
      <c r="G179" s="11">
        <v>154.5</v>
      </c>
      <c r="H179" s="11">
        <v>153.4</v>
      </c>
      <c r="I179" s="11">
        <v>157.19999999999999</v>
      </c>
      <c r="J179" s="11">
        <v>155.9</v>
      </c>
      <c r="K179" s="11">
        <v>154.69999999999999</v>
      </c>
      <c r="L179" s="11">
        <v>154.69999999999999</v>
      </c>
      <c r="M179" s="11">
        <v>154.69999999999999</v>
      </c>
      <c r="N179" s="11">
        <v>155.6</v>
      </c>
    </row>
    <row r="180" spans="1:14" x14ac:dyDescent="0.2">
      <c r="A180" s="10">
        <v>1994</v>
      </c>
      <c r="B180" s="12">
        <v>156.69999999999999</v>
      </c>
      <c r="C180" s="12">
        <v>156.69999999999999</v>
      </c>
      <c r="D180" s="12">
        <v>157.80000000000001</v>
      </c>
      <c r="E180" s="12">
        <v>157.80000000000001</v>
      </c>
      <c r="F180" s="12">
        <v>157.80000000000001</v>
      </c>
      <c r="G180" s="12">
        <v>159</v>
      </c>
      <c r="H180" s="12">
        <v>160.5</v>
      </c>
      <c r="I180" s="12">
        <v>160.5</v>
      </c>
      <c r="J180" s="12">
        <v>160.5</v>
      </c>
      <c r="K180" s="12">
        <v>164.6</v>
      </c>
      <c r="L180" s="12">
        <v>164.6</v>
      </c>
      <c r="M180" s="12">
        <v>171.3</v>
      </c>
      <c r="N180" s="12">
        <v>160.69999999999999</v>
      </c>
    </row>
    <row r="181" spans="1:14" x14ac:dyDescent="0.2">
      <c r="A181" s="10">
        <v>1995</v>
      </c>
      <c r="B181" s="11">
        <v>185.3</v>
      </c>
      <c r="C181" s="11">
        <v>185.6</v>
      </c>
      <c r="D181" s="11">
        <v>186.1</v>
      </c>
      <c r="E181" s="11">
        <v>186.2</v>
      </c>
      <c r="F181" s="11">
        <v>186</v>
      </c>
      <c r="G181" s="11">
        <v>186.1</v>
      </c>
      <c r="H181" s="11">
        <v>186.1</v>
      </c>
      <c r="I181" s="11">
        <v>186.6</v>
      </c>
      <c r="J181" s="11">
        <v>186.7</v>
      </c>
      <c r="K181" s="11">
        <v>186.5</v>
      </c>
      <c r="L181" s="11">
        <v>186.7</v>
      </c>
      <c r="M181" s="11">
        <v>186.6</v>
      </c>
      <c r="N181" s="11">
        <v>186.2</v>
      </c>
    </row>
    <row r="182" spans="1:14" x14ac:dyDescent="0.2">
      <c r="A182" s="10">
        <v>1996</v>
      </c>
      <c r="B182" s="12">
        <v>186.5</v>
      </c>
      <c r="C182" s="12">
        <v>186.4</v>
      </c>
      <c r="D182" s="12">
        <v>186.6</v>
      </c>
      <c r="E182" s="12">
        <v>186.2</v>
      </c>
      <c r="F182" s="12">
        <v>187.7</v>
      </c>
      <c r="G182" s="12">
        <v>187</v>
      </c>
      <c r="H182" s="12">
        <v>186.4</v>
      </c>
      <c r="I182" s="12">
        <v>186.3</v>
      </c>
      <c r="J182" s="12">
        <v>186.3</v>
      </c>
      <c r="K182" s="12">
        <v>186.1</v>
      </c>
      <c r="L182" s="12">
        <v>186.2</v>
      </c>
      <c r="M182" s="12">
        <v>186.5</v>
      </c>
      <c r="N182" s="12">
        <v>186.5</v>
      </c>
    </row>
    <row r="183" spans="1:14" x14ac:dyDescent="0.2">
      <c r="A183" s="10">
        <v>1997</v>
      </c>
      <c r="B183" s="11">
        <v>187</v>
      </c>
      <c r="C183" s="11">
        <v>187.1</v>
      </c>
      <c r="D183" s="11">
        <v>187.2</v>
      </c>
      <c r="E183" s="11">
        <v>187.1</v>
      </c>
      <c r="F183" s="11">
        <v>187.2</v>
      </c>
      <c r="G183" s="11">
        <v>187.3</v>
      </c>
      <c r="H183" s="11">
        <v>187.1</v>
      </c>
      <c r="I183" s="11">
        <v>187.2</v>
      </c>
      <c r="J183" s="11">
        <v>187</v>
      </c>
      <c r="K183" s="11">
        <v>187</v>
      </c>
      <c r="L183" s="11">
        <v>186.9</v>
      </c>
      <c r="M183" s="11">
        <v>186.7</v>
      </c>
      <c r="N183" s="11">
        <v>187.1</v>
      </c>
    </row>
    <row r="184" spans="1:14" x14ac:dyDescent="0.2">
      <c r="A184" s="10">
        <v>1998</v>
      </c>
      <c r="B184" s="12">
        <v>185.2</v>
      </c>
      <c r="C184" s="12">
        <v>185.3</v>
      </c>
      <c r="D184" s="12">
        <v>185.3</v>
      </c>
      <c r="E184" s="12">
        <v>185.2</v>
      </c>
      <c r="F184" s="12">
        <v>185.3</v>
      </c>
      <c r="G184" s="12">
        <v>185.2</v>
      </c>
      <c r="H184" s="12">
        <v>180</v>
      </c>
      <c r="I184" s="12">
        <v>180.1</v>
      </c>
      <c r="J184" s="12">
        <v>179.6</v>
      </c>
      <c r="K184" s="12">
        <v>180.5</v>
      </c>
      <c r="L184" s="12">
        <v>180.3</v>
      </c>
      <c r="M184" s="12">
        <v>179.7</v>
      </c>
      <c r="N184" s="12">
        <v>182.7</v>
      </c>
    </row>
    <row r="185" spans="1:14" x14ac:dyDescent="0.2">
      <c r="A185" s="10">
        <v>1999</v>
      </c>
      <c r="B185" s="11">
        <v>167.2</v>
      </c>
      <c r="C185" s="11">
        <v>166.1</v>
      </c>
      <c r="D185" s="11">
        <v>163.69999999999999</v>
      </c>
      <c r="E185" s="11">
        <v>163.69999999999999</v>
      </c>
      <c r="F185" s="11">
        <v>163.69999999999999</v>
      </c>
      <c r="G185" s="11">
        <v>165.2</v>
      </c>
      <c r="H185" s="11">
        <v>173.4</v>
      </c>
      <c r="I185" s="11">
        <v>173.4</v>
      </c>
      <c r="J185" s="11">
        <v>175.3</v>
      </c>
      <c r="K185" s="11">
        <v>175.7</v>
      </c>
      <c r="L185" s="11">
        <v>175.7</v>
      </c>
      <c r="M185" s="11">
        <v>175.7</v>
      </c>
      <c r="N185" s="11">
        <v>169.9</v>
      </c>
    </row>
    <row r="186" spans="1:14" x14ac:dyDescent="0.2">
      <c r="A186" s="10">
        <v>2000</v>
      </c>
      <c r="B186" s="12">
        <v>174.7</v>
      </c>
      <c r="C186" s="12">
        <v>174.6</v>
      </c>
      <c r="D186" s="12">
        <v>177.2</v>
      </c>
      <c r="E186" s="12">
        <v>177.4</v>
      </c>
      <c r="F186" s="12">
        <v>177.4</v>
      </c>
      <c r="G186" s="12">
        <v>177.7</v>
      </c>
      <c r="H186" s="12">
        <v>177.8</v>
      </c>
      <c r="I186" s="12">
        <v>178.4</v>
      </c>
      <c r="J186" s="12">
        <v>178.4</v>
      </c>
      <c r="K186" s="12">
        <v>179.3</v>
      </c>
      <c r="L186" s="12">
        <v>179.5</v>
      </c>
      <c r="M186" s="12">
        <v>179.5</v>
      </c>
      <c r="N186" s="12">
        <v>177.7</v>
      </c>
    </row>
    <row r="187" spans="1:14" x14ac:dyDescent="0.2">
      <c r="A187" s="10">
        <v>2001</v>
      </c>
      <c r="B187" s="11">
        <v>180</v>
      </c>
      <c r="C187" s="11">
        <v>180</v>
      </c>
      <c r="D187" s="11">
        <v>181.8</v>
      </c>
      <c r="E187" s="11">
        <v>180.6</v>
      </c>
      <c r="F187" s="11">
        <v>180.6</v>
      </c>
      <c r="G187" s="11">
        <v>180.6</v>
      </c>
      <c r="H187" s="11">
        <v>181.8</v>
      </c>
      <c r="I187" s="11">
        <v>182</v>
      </c>
      <c r="J187" s="11">
        <v>181.2</v>
      </c>
      <c r="K187" s="11">
        <v>181.1</v>
      </c>
      <c r="L187" s="11">
        <v>181.2</v>
      </c>
      <c r="M187" s="11">
        <v>181.2</v>
      </c>
      <c r="N187" s="11">
        <v>181</v>
      </c>
    </row>
    <row r="188" spans="1:14" x14ac:dyDescent="0.2">
      <c r="A188" s="10">
        <v>2002</v>
      </c>
      <c r="B188" s="12">
        <v>181.8</v>
      </c>
      <c r="C188" s="12">
        <v>182</v>
      </c>
      <c r="D188" s="12">
        <v>181.9</v>
      </c>
      <c r="E188" s="12">
        <v>181.9</v>
      </c>
      <c r="F188" s="12">
        <v>181.9</v>
      </c>
      <c r="G188" s="12">
        <v>182.2</v>
      </c>
      <c r="H188" s="12">
        <v>182.6</v>
      </c>
      <c r="I188" s="12">
        <v>182.6</v>
      </c>
      <c r="J188" s="12">
        <v>182.4</v>
      </c>
      <c r="K188" s="12">
        <v>182.4</v>
      </c>
      <c r="L188" s="12">
        <v>182.4</v>
      </c>
      <c r="M188" s="12">
        <v>182.7</v>
      </c>
      <c r="N188" s="12">
        <v>182.3</v>
      </c>
    </row>
    <row r="189" spans="1:14" x14ac:dyDescent="0.2">
      <c r="A189" s="10">
        <v>2003</v>
      </c>
      <c r="B189" s="11">
        <v>182.7</v>
      </c>
      <c r="C189" s="11">
        <v>182.7</v>
      </c>
      <c r="D189" s="11">
        <v>182.7</v>
      </c>
      <c r="E189" s="11">
        <v>182.7</v>
      </c>
      <c r="F189" s="11">
        <v>182.7</v>
      </c>
      <c r="G189" s="11">
        <v>182.7</v>
      </c>
      <c r="H189" s="11">
        <v>181.9</v>
      </c>
      <c r="I189" s="11">
        <v>181.9</v>
      </c>
      <c r="J189" s="11">
        <v>181.9</v>
      </c>
      <c r="K189" s="11">
        <v>181.9</v>
      </c>
      <c r="L189" s="11">
        <v>181.9</v>
      </c>
      <c r="M189" s="11" t="s">
        <v>38</v>
      </c>
      <c r="N189" s="11" t="s">
        <v>39</v>
      </c>
    </row>
    <row r="190" spans="1:14" x14ac:dyDescent="0.2">
      <c r="A190" s="10">
        <v>2004</v>
      </c>
      <c r="B190" s="12" t="s">
        <v>38</v>
      </c>
      <c r="C190" s="12" t="s">
        <v>38</v>
      </c>
      <c r="D190" s="12" t="s">
        <v>38</v>
      </c>
      <c r="E190" s="14" t="s">
        <v>38</v>
      </c>
      <c r="F190" s="12"/>
      <c r="G190" s="12"/>
      <c r="H190" s="12"/>
      <c r="I190" s="12"/>
      <c r="J190" s="12"/>
      <c r="K190" s="12"/>
      <c r="L190" s="12"/>
      <c r="M190" s="12"/>
      <c r="N190" s="12"/>
    </row>
    <row r="191" spans="1:14" ht="12.75" customHeight="1" x14ac:dyDescent="0.2">
      <c r="A191" s="153" t="s">
        <v>24</v>
      </c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5"/>
    </row>
    <row r="192" spans="1:14" x14ac:dyDescent="0.2">
      <c r="A192" s="151"/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</row>
    <row r="193" spans="1:14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</row>
    <row r="194" spans="1:14" x14ac:dyDescent="0.2">
      <c r="A194" s="152"/>
      <c r="B194" s="152"/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</row>
    <row r="195" spans="1:14" x14ac:dyDescent="0.2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3.5" x14ac:dyDescent="0.2">
      <c r="A196" s="1" t="s">
        <v>40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</row>
    <row r="197" spans="1:14" ht="13.5" x14ac:dyDescent="0.2">
      <c r="A197" s="4" t="s">
        <v>2</v>
      </c>
      <c r="N197" s="5"/>
    </row>
    <row r="198" spans="1:14" ht="13.5" x14ac:dyDescent="0.2">
      <c r="A198" s="6" t="s">
        <v>29</v>
      </c>
      <c r="N198" s="5"/>
    </row>
    <row r="199" spans="1:14" ht="13.5" x14ac:dyDescent="0.2">
      <c r="A199" s="6" t="s">
        <v>41</v>
      </c>
      <c r="N199" s="5"/>
    </row>
    <row r="200" spans="1:14" ht="13.5" x14ac:dyDescent="0.2">
      <c r="A200" s="6" t="s">
        <v>42</v>
      </c>
      <c r="N200" s="5"/>
    </row>
    <row r="201" spans="1:14" ht="13.5" x14ac:dyDescent="0.2">
      <c r="A201" s="156"/>
      <c r="B201" s="157"/>
      <c r="C201" s="157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8"/>
    </row>
    <row r="202" spans="1:14" x14ac:dyDescent="0.2">
      <c r="A202" s="9" t="s">
        <v>6</v>
      </c>
      <c r="B202" s="9" t="s">
        <v>7</v>
      </c>
      <c r="C202" s="9" t="s">
        <v>8</v>
      </c>
      <c r="D202" s="9" t="s">
        <v>9</v>
      </c>
      <c r="E202" s="9" t="s">
        <v>10</v>
      </c>
      <c r="F202" s="9" t="s">
        <v>11</v>
      </c>
      <c r="G202" s="9" t="s">
        <v>12</v>
      </c>
      <c r="H202" s="9" t="s">
        <v>13</v>
      </c>
      <c r="I202" s="9" t="s">
        <v>14</v>
      </c>
      <c r="J202" s="9" t="s">
        <v>15</v>
      </c>
      <c r="K202" s="9" t="s">
        <v>16</v>
      </c>
      <c r="L202" s="9" t="s">
        <v>17</v>
      </c>
      <c r="M202" s="9" t="s">
        <v>18</v>
      </c>
      <c r="N202" s="9" t="s">
        <v>19</v>
      </c>
    </row>
    <row r="203" spans="1:14" x14ac:dyDescent="0.2">
      <c r="A203" s="10">
        <v>2001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>
        <v>100</v>
      </c>
      <c r="N203" s="11"/>
    </row>
    <row r="204" spans="1:14" x14ac:dyDescent="0.2">
      <c r="A204" s="10">
        <v>2002</v>
      </c>
      <c r="B204" s="12">
        <v>99.3</v>
      </c>
      <c r="C204" s="12">
        <v>99.3</v>
      </c>
      <c r="D204" s="12">
        <v>99.3</v>
      </c>
      <c r="E204" s="12">
        <v>99.4</v>
      </c>
      <c r="F204" s="12">
        <v>99.8</v>
      </c>
      <c r="G204" s="12">
        <v>99.9</v>
      </c>
      <c r="H204" s="12">
        <v>99.9</v>
      </c>
      <c r="I204" s="12">
        <v>99.8</v>
      </c>
      <c r="J204" s="12">
        <v>99.8</v>
      </c>
      <c r="K204" s="12">
        <v>99.5</v>
      </c>
      <c r="L204" s="12">
        <v>99.1</v>
      </c>
      <c r="M204" s="12">
        <v>99</v>
      </c>
      <c r="N204" s="12">
        <v>99.5</v>
      </c>
    </row>
    <row r="205" spans="1:14" x14ac:dyDescent="0.2">
      <c r="A205" s="10">
        <v>2003</v>
      </c>
      <c r="B205" s="11">
        <v>99</v>
      </c>
      <c r="C205" s="11">
        <v>98.8</v>
      </c>
      <c r="D205" s="11">
        <v>98.9</v>
      </c>
      <c r="E205" s="11">
        <v>98.9</v>
      </c>
      <c r="F205" s="11">
        <v>98.9</v>
      </c>
      <c r="G205" s="11">
        <v>98.9</v>
      </c>
      <c r="H205" s="11">
        <v>98.9</v>
      </c>
      <c r="I205" s="11">
        <v>98.8</v>
      </c>
      <c r="J205" s="11">
        <v>98.9</v>
      </c>
      <c r="K205" s="11">
        <v>99.1</v>
      </c>
      <c r="L205" s="11">
        <v>99.6</v>
      </c>
      <c r="M205" s="11" t="s">
        <v>43</v>
      </c>
      <c r="N205" s="11" t="s">
        <v>44</v>
      </c>
    </row>
    <row r="206" spans="1:14" x14ac:dyDescent="0.2">
      <c r="A206" s="10">
        <v>2004</v>
      </c>
      <c r="B206" s="12" t="s">
        <v>43</v>
      </c>
      <c r="C206" s="12" t="s">
        <v>45</v>
      </c>
      <c r="D206" s="12" t="s">
        <v>46</v>
      </c>
      <c r="E206" s="14" t="s">
        <v>69</v>
      </c>
      <c r="F206" s="12"/>
      <c r="G206" s="12"/>
      <c r="H206" s="12"/>
      <c r="I206" s="12"/>
      <c r="J206" s="12"/>
      <c r="K206" s="12"/>
      <c r="L206" s="12"/>
      <c r="M206" s="12"/>
      <c r="N206" s="12"/>
    </row>
    <row r="209" spans="1:14" ht="13.5" x14ac:dyDescent="0.2">
      <c r="A209" s="1" t="s">
        <v>47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</row>
    <row r="210" spans="1:14" ht="13.5" x14ac:dyDescent="0.2">
      <c r="A210" s="4" t="s">
        <v>2</v>
      </c>
      <c r="N210" s="5"/>
    </row>
    <row r="211" spans="1:14" ht="13.5" x14ac:dyDescent="0.2">
      <c r="A211" s="6" t="s">
        <v>29</v>
      </c>
      <c r="N211" s="5"/>
    </row>
    <row r="212" spans="1:14" ht="13.5" x14ac:dyDescent="0.2">
      <c r="A212" s="6" t="s">
        <v>48</v>
      </c>
      <c r="N212" s="5"/>
    </row>
    <row r="213" spans="1:14" ht="13.5" x14ac:dyDescent="0.2">
      <c r="A213" s="6" t="s">
        <v>27</v>
      </c>
      <c r="N213" s="5"/>
    </row>
    <row r="214" spans="1:14" ht="13.5" x14ac:dyDescent="0.2">
      <c r="A214" s="156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8"/>
    </row>
    <row r="215" spans="1:14" x14ac:dyDescent="0.2">
      <c r="A215" s="9" t="s">
        <v>6</v>
      </c>
      <c r="B215" s="9" t="s">
        <v>7</v>
      </c>
      <c r="C215" s="9" t="s">
        <v>8</v>
      </c>
      <c r="D215" s="9" t="s">
        <v>9</v>
      </c>
      <c r="E215" s="9" t="s">
        <v>10</v>
      </c>
      <c r="F215" s="9" t="s">
        <v>11</v>
      </c>
      <c r="G215" s="9" t="s">
        <v>12</v>
      </c>
      <c r="H215" s="9" t="s">
        <v>13</v>
      </c>
      <c r="I215" s="9" t="s">
        <v>14</v>
      </c>
      <c r="J215" s="9" t="s">
        <v>15</v>
      </c>
      <c r="K215" s="9" t="s">
        <v>16</v>
      </c>
      <c r="L215" s="9" t="s">
        <v>17</v>
      </c>
      <c r="M215" s="9" t="s">
        <v>18</v>
      </c>
      <c r="N215" s="9" t="s">
        <v>19</v>
      </c>
    </row>
    <row r="216" spans="1:14" x14ac:dyDescent="0.2">
      <c r="A216" s="10">
        <v>1947</v>
      </c>
      <c r="B216" s="11">
        <v>25</v>
      </c>
      <c r="C216" s="11">
        <v>25.3</v>
      </c>
      <c r="D216" s="11">
        <v>26.5</v>
      </c>
      <c r="E216" s="11">
        <v>27</v>
      </c>
      <c r="F216" s="11">
        <v>27.5</v>
      </c>
      <c r="G216" s="11">
        <v>27.2</v>
      </c>
      <c r="H216" s="11">
        <v>27.1</v>
      </c>
      <c r="I216" s="11">
        <v>27.1</v>
      </c>
      <c r="J216" s="11">
        <v>27.1</v>
      </c>
      <c r="K216" s="11">
        <v>27.1</v>
      </c>
      <c r="L216" s="11">
        <v>27.1</v>
      </c>
      <c r="M216" s="11">
        <v>27.4</v>
      </c>
      <c r="N216" s="11">
        <v>26.8</v>
      </c>
    </row>
    <row r="217" spans="1:14" x14ac:dyDescent="0.2">
      <c r="A217" s="10">
        <v>1948</v>
      </c>
      <c r="B217" s="12">
        <v>28</v>
      </c>
      <c r="C217" s="12">
        <v>28.5</v>
      </c>
      <c r="D217" s="12">
        <v>28.5</v>
      </c>
      <c r="E217" s="12">
        <v>29.7</v>
      </c>
      <c r="F217" s="12">
        <v>29.7</v>
      </c>
      <c r="G217" s="12">
        <v>30.1</v>
      </c>
      <c r="H217" s="12">
        <v>30.3</v>
      </c>
      <c r="I217" s="12">
        <v>33.6</v>
      </c>
      <c r="J217" s="12">
        <v>33.6</v>
      </c>
      <c r="K217" s="12">
        <v>33.799999999999997</v>
      </c>
      <c r="L217" s="12">
        <v>35.5</v>
      </c>
      <c r="M217" s="12">
        <v>35.9</v>
      </c>
      <c r="N217" s="12">
        <v>31.5</v>
      </c>
    </row>
    <row r="218" spans="1:14" x14ac:dyDescent="0.2">
      <c r="A218" s="10">
        <v>1949</v>
      </c>
      <c r="B218" s="11">
        <v>36</v>
      </c>
      <c r="C218" s="11">
        <v>36</v>
      </c>
      <c r="D218" s="11">
        <v>34.6</v>
      </c>
      <c r="E218" s="11">
        <v>30.9</v>
      </c>
      <c r="F218" s="11">
        <v>27.7</v>
      </c>
      <c r="G218" s="11">
        <v>25.3</v>
      </c>
      <c r="H218" s="11">
        <v>26.1</v>
      </c>
      <c r="I218" s="11">
        <v>27.3</v>
      </c>
      <c r="J218" s="11">
        <v>27.2</v>
      </c>
      <c r="K218" s="11">
        <v>25.8</v>
      </c>
      <c r="L218" s="11">
        <v>25.6</v>
      </c>
      <c r="M218" s="11">
        <v>24.8</v>
      </c>
      <c r="N218" s="11">
        <v>28.9</v>
      </c>
    </row>
    <row r="219" spans="1:14" x14ac:dyDescent="0.2">
      <c r="A219" s="10">
        <v>1950</v>
      </c>
      <c r="B219" s="12">
        <v>24.7</v>
      </c>
      <c r="C219" s="12">
        <v>24.6</v>
      </c>
      <c r="D219" s="12">
        <v>24.2</v>
      </c>
      <c r="E219" s="12">
        <v>24.6</v>
      </c>
      <c r="F219" s="12">
        <v>26.3</v>
      </c>
      <c r="G219" s="12">
        <v>29.1</v>
      </c>
      <c r="H219" s="12">
        <v>29.5</v>
      </c>
      <c r="I219" s="12">
        <v>30.9</v>
      </c>
      <c r="J219" s="12">
        <v>33.4</v>
      </c>
      <c r="K219" s="12">
        <v>35.1</v>
      </c>
      <c r="L219" s="12">
        <v>36.799999999999997</v>
      </c>
      <c r="M219" s="12">
        <v>37.1</v>
      </c>
      <c r="N219" s="12">
        <v>29.7</v>
      </c>
    </row>
    <row r="220" spans="1:14" x14ac:dyDescent="0.2">
      <c r="A220" s="10">
        <v>1951</v>
      </c>
      <c r="B220" s="11">
        <v>38.4</v>
      </c>
      <c r="C220" s="11">
        <v>39.1</v>
      </c>
      <c r="D220" s="11">
        <v>37.299999999999997</v>
      </c>
      <c r="E220" s="11">
        <v>37.4</v>
      </c>
      <c r="F220" s="11">
        <v>37.1</v>
      </c>
      <c r="G220" s="11">
        <v>36.4</v>
      </c>
      <c r="H220" s="11">
        <v>35.799999999999997</v>
      </c>
      <c r="I220" s="11">
        <v>35.6</v>
      </c>
      <c r="J220" s="11">
        <v>35.6</v>
      </c>
      <c r="K220" s="11">
        <v>37.6</v>
      </c>
      <c r="L220" s="11">
        <v>37.6</v>
      </c>
      <c r="M220" s="11">
        <v>37.700000000000003</v>
      </c>
      <c r="N220" s="11">
        <v>37.1</v>
      </c>
    </row>
    <row r="221" spans="1:14" x14ac:dyDescent="0.2">
      <c r="A221" s="10">
        <v>1952</v>
      </c>
      <c r="B221" s="12">
        <v>37.700000000000003</v>
      </c>
      <c r="C221" s="12">
        <v>38.6</v>
      </c>
      <c r="D221" s="12">
        <v>38.6</v>
      </c>
      <c r="E221" s="12">
        <v>38.6</v>
      </c>
      <c r="F221" s="12">
        <v>36.700000000000003</v>
      </c>
      <c r="G221" s="12">
        <v>34.700000000000003</v>
      </c>
      <c r="H221" s="12">
        <v>34.700000000000003</v>
      </c>
      <c r="I221" s="12">
        <v>34.1</v>
      </c>
      <c r="J221" s="12">
        <v>34.4</v>
      </c>
      <c r="K221" s="12">
        <v>33</v>
      </c>
      <c r="L221" s="12">
        <v>32.5</v>
      </c>
      <c r="M221" s="12">
        <v>32.4</v>
      </c>
      <c r="N221" s="12">
        <v>35.5</v>
      </c>
    </row>
    <row r="222" spans="1:14" x14ac:dyDescent="0.2">
      <c r="A222" s="10">
        <v>1953</v>
      </c>
      <c r="B222" s="11">
        <v>32.700000000000003</v>
      </c>
      <c r="C222" s="11">
        <v>31.9</v>
      </c>
      <c r="D222" s="11">
        <v>33.799999999999997</v>
      </c>
      <c r="E222" s="11">
        <v>32.5</v>
      </c>
      <c r="F222" s="11">
        <v>31.8</v>
      </c>
      <c r="G222" s="11">
        <v>32.1</v>
      </c>
      <c r="H222" s="11">
        <v>31.5</v>
      </c>
      <c r="I222" s="11">
        <v>31.4</v>
      </c>
      <c r="J222" s="11">
        <v>31.1</v>
      </c>
      <c r="K222" s="11">
        <v>30.7</v>
      </c>
      <c r="L222" s="11">
        <v>31</v>
      </c>
      <c r="M222" s="11">
        <v>31.1</v>
      </c>
      <c r="N222" s="11">
        <v>31.8</v>
      </c>
    </row>
    <row r="223" spans="1:14" x14ac:dyDescent="0.2">
      <c r="A223" s="10">
        <v>1954</v>
      </c>
      <c r="B223" s="12">
        <v>31</v>
      </c>
      <c r="C223" s="12">
        <v>30.3</v>
      </c>
      <c r="D223" s="12">
        <v>31</v>
      </c>
      <c r="E223" s="12">
        <v>32.1</v>
      </c>
      <c r="F223" s="12">
        <v>31.8</v>
      </c>
      <c r="G223" s="12">
        <v>32.299999999999997</v>
      </c>
      <c r="H223" s="12">
        <v>32.4</v>
      </c>
      <c r="I223" s="12">
        <v>32.299999999999997</v>
      </c>
      <c r="J223" s="12">
        <v>32.9</v>
      </c>
      <c r="K223" s="12">
        <v>33.1</v>
      </c>
      <c r="L223" s="12">
        <v>33</v>
      </c>
      <c r="M223" s="12">
        <v>33.1</v>
      </c>
      <c r="N223" s="12">
        <v>32.1</v>
      </c>
    </row>
    <row r="224" spans="1:14" x14ac:dyDescent="0.2">
      <c r="A224" s="10">
        <v>1955</v>
      </c>
      <c r="B224" s="11">
        <v>33</v>
      </c>
      <c r="C224" s="11">
        <v>34.5</v>
      </c>
      <c r="D224" s="11">
        <v>34.5</v>
      </c>
      <c r="E224" s="11">
        <v>35.9</v>
      </c>
      <c r="F224" s="11">
        <v>35.9</v>
      </c>
      <c r="G224" s="11">
        <v>36</v>
      </c>
      <c r="H224" s="11">
        <v>36.299999999999997</v>
      </c>
      <c r="I224" s="11">
        <v>36.4</v>
      </c>
      <c r="J224" s="11">
        <v>39.4</v>
      </c>
      <c r="K224" s="11">
        <v>39.6</v>
      </c>
      <c r="L224" s="11">
        <v>39.700000000000003</v>
      </c>
      <c r="M224" s="11">
        <v>40.4</v>
      </c>
      <c r="N224" s="11">
        <v>36.799999999999997</v>
      </c>
    </row>
    <row r="225" spans="1:14" x14ac:dyDescent="0.2">
      <c r="A225" s="10">
        <v>1956</v>
      </c>
      <c r="B225" s="12">
        <v>40.5</v>
      </c>
      <c r="C225" s="12">
        <v>40.200000000000003</v>
      </c>
      <c r="D225" s="12">
        <v>41.4</v>
      </c>
      <c r="E225" s="12">
        <v>41.5</v>
      </c>
      <c r="F225" s="12">
        <v>41.4</v>
      </c>
      <c r="G225" s="12">
        <v>41.2</v>
      </c>
      <c r="H225" s="12">
        <v>38.9</v>
      </c>
      <c r="I225" s="12">
        <v>39.200000000000003</v>
      </c>
      <c r="J225" s="12">
        <v>39.4</v>
      </c>
      <c r="K225" s="12">
        <v>39.700000000000003</v>
      </c>
      <c r="L225" s="12">
        <v>38.200000000000003</v>
      </c>
      <c r="M225" s="12">
        <v>38.299999999999997</v>
      </c>
      <c r="N225" s="12">
        <v>40</v>
      </c>
    </row>
    <row r="226" spans="1:14" x14ac:dyDescent="0.2">
      <c r="A226" s="10">
        <v>1957</v>
      </c>
      <c r="B226" s="11">
        <v>38.200000000000003</v>
      </c>
      <c r="C226" s="11">
        <v>37.4</v>
      </c>
      <c r="D226" s="11">
        <v>36.4</v>
      </c>
      <c r="E226" s="11">
        <v>36.5</v>
      </c>
      <c r="F226" s="11">
        <v>35.5</v>
      </c>
      <c r="G226" s="11">
        <v>34.700000000000003</v>
      </c>
      <c r="H226" s="11">
        <v>33.299999999999997</v>
      </c>
      <c r="I226" s="11">
        <v>32.9</v>
      </c>
      <c r="J226" s="11">
        <v>32.200000000000003</v>
      </c>
      <c r="K226" s="11">
        <v>32</v>
      </c>
      <c r="L226" s="11">
        <v>31.8</v>
      </c>
      <c r="M226" s="11">
        <v>31.8</v>
      </c>
      <c r="N226" s="11">
        <v>34.4</v>
      </c>
    </row>
    <row r="227" spans="1:14" x14ac:dyDescent="0.2">
      <c r="A227" s="10">
        <v>1958</v>
      </c>
      <c r="B227" s="12">
        <v>31.2</v>
      </c>
      <c r="C227" s="12">
        <v>31.2</v>
      </c>
      <c r="D227" s="12">
        <v>31.3</v>
      </c>
      <c r="E227" s="12">
        <v>30.3</v>
      </c>
      <c r="F227" s="12">
        <v>30.4</v>
      </c>
      <c r="G227" s="12">
        <v>30.4</v>
      </c>
      <c r="H227" s="12">
        <v>30.4</v>
      </c>
      <c r="I227" s="12">
        <v>30.8</v>
      </c>
      <c r="J227" s="12">
        <v>30.8</v>
      </c>
      <c r="K227" s="12">
        <v>31.8</v>
      </c>
      <c r="L227" s="12">
        <v>32.5</v>
      </c>
      <c r="M227" s="12">
        <v>32.5</v>
      </c>
      <c r="N227" s="12">
        <v>31.1</v>
      </c>
    </row>
    <row r="228" spans="1:14" x14ac:dyDescent="0.2">
      <c r="A228" s="10">
        <v>1959</v>
      </c>
      <c r="B228" s="11">
        <v>32.5</v>
      </c>
      <c r="C228" s="11">
        <v>32.5</v>
      </c>
      <c r="D228" s="11">
        <v>32.9</v>
      </c>
      <c r="E228" s="11">
        <v>32.700000000000003</v>
      </c>
      <c r="F228" s="11">
        <v>32.9</v>
      </c>
      <c r="G228" s="11">
        <v>33</v>
      </c>
      <c r="H228" s="11">
        <v>32.700000000000003</v>
      </c>
      <c r="I228" s="11">
        <v>32.4</v>
      </c>
      <c r="J228" s="11">
        <v>32.9</v>
      </c>
      <c r="K228" s="11">
        <v>33.200000000000003</v>
      </c>
      <c r="L228" s="11">
        <v>33.9</v>
      </c>
      <c r="M228" s="11">
        <v>33.700000000000003</v>
      </c>
      <c r="N228" s="11">
        <v>32.9</v>
      </c>
    </row>
    <row r="229" spans="1:14" x14ac:dyDescent="0.2">
      <c r="A229" s="10">
        <v>1960</v>
      </c>
      <c r="B229" s="12">
        <v>34.200000000000003</v>
      </c>
      <c r="C229" s="12">
        <v>34.299999999999997</v>
      </c>
      <c r="D229" s="12">
        <v>34.200000000000003</v>
      </c>
      <c r="E229" s="12">
        <v>34.1</v>
      </c>
      <c r="F229" s="12">
        <v>34.1</v>
      </c>
      <c r="G229" s="12">
        <v>34.200000000000003</v>
      </c>
      <c r="H229" s="12">
        <v>34.200000000000003</v>
      </c>
      <c r="I229" s="12">
        <v>34.200000000000003</v>
      </c>
      <c r="J229" s="12">
        <v>34.200000000000003</v>
      </c>
      <c r="K229" s="12">
        <v>34.299999999999997</v>
      </c>
      <c r="L229" s="12">
        <v>33.4</v>
      </c>
      <c r="M229" s="12">
        <v>33</v>
      </c>
      <c r="N229" s="12">
        <v>34</v>
      </c>
    </row>
    <row r="230" spans="1:14" x14ac:dyDescent="0.2">
      <c r="A230" s="10">
        <v>1961</v>
      </c>
      <c r="B230" s="11">
        <v>32.299999999999997</v>
      </c>
      <c r="C230" s="11">
        <v>32.299999999999997</v>
      </c>
      <c r="D230" s="11">
        <v>32.4</v>
      </c>
      <c r="E230" s="11">
        <v>32.5</v>
      </c>
      <c r="F230" s="11">
        <v>33.200000000000003</v>
      </c>
      <c r="G230" s="11">
        <v>33.4</v>
      </c>
      <c r="H230" s="11">
        <v>33.700000000000003</v>
      </c>
      <c r="I230" s="11">
        <v>33.700000000000003</v>
      </c>
      <c r="J230" s="11">
        <v>33.799999999999997</v>
      </c>
      <c r="K230" s="11">
        <v>33.200000000000003</v>
      </c>
      <c r="L230" s="11">
        <v>33</v>
      </c>
      <c r="M230" s="11">
        <v>33.1</v>
      </c>
      <c r="N230" s="11">
        <v>33.1</v>
      </c>
    </row>
    <row r="231" spans="1:14" x14ac:dyDescent="0.2">
      <c r="A231" s="10">
        <v>1962</v>
      </c>
      <c r="B231" s="12">
        <v>33.1</v>
      </c>
      <c r="C231" s="12">
        <v>32.9</v>
      </c>
      <c r="D231" s="12">
        <v>33</v>
      </c>
      <c r="E231" s="12">
        <v>32.9</v>
      </c>
      <c r="F231" s="12">
        <v>32.799999999999997</v>
      </c>
      <c r="G231" s="12">
        <v>32.700000000000003</v>
      </c>
      <c r="H231" s="12">
        <v>32.6</v>
      </c>
      <c r="I231" s="12">
        <v>32.5</v>
      </c>
      <c r="J231" s="12">
        <v>32.5</v>
      </c>
      <c r="K231" s="12">
        <v>32.5</v>
      </c>
      <c r="L231" s="12">
        <v>32.700000000000003</v>
      </c>
      <c r="M231" s="12">
        <v>32.200000000000003</v>
      </c>
      <c r="N231" s="12">
        <v>32.700000000000003</v>
      </c>
    </row>
    <row r="232" spans="1:14" x14ac:dyDescent="0.2">
      <c r="A232" s="10">
        <v>1963</v>
      </c>
      <c r="B232" s="11">
        <v>32.4</v>
      </c>
      <c r="C232" s="11">
        <v>32.299999999999997</v>
      </c>
      <c r="D232" s="11">
        <v>32.299999999999997</v>
      </c>
      <c r="E232" s="11">
        <v>32.4</v>
      </c>
      <c r="F232" s="11">
        <v>32.6</v>
      </c>
      <c r="G232" s="11">
        <v>32.700000000000003</v>
      </c>
      <c r="H232" s="11">
        <v>32.799999999999997</v>
      </c>
      <c r="I232" s="11">
        <v>33</v>
      </c>
      <c r="J232" s="11">
        <v>33.200000000000003</v>
      </c>
      <c r="K232" s="11">
        <v>33.5</v>
      </c>
      <c r="L232" s="11">
        <v>33.6</v>
      </c>
      <c r="M232" s="11">
        <v>34</v>
      </c>
      <c r="N232" s="11">
        <v>32.9</v>
      </c>
    </row>
    <row r="233" spans="1:14" x14ac:dyDescent="0.2">
      <c r="A233" s="10">
        <v>1964</v>
      </c>
      <c r="B233" s="12">
        <v>34.299999999999997</v>
      </c>
      <c r="C233" s="12">
        <v>34.5</v>
      </c>
      <c r="D233" s="12">
        <v>35</v>
      </c>
      <c r="E233" s="12">
        <v>35.1</v>
      </c>
      <c r="F233" s="12">
        <v>35.200000000000003</v>
      </c>
      <c r="G233" s="12">
        <v>35.799999999999997</v>
      </c>
      <c r="H233" s="12">
        <v>36</v>
      </c>
      <c r="I233" s="12">
        <v>36.1</v>
      </c>
      <c r="J233" s="12">
        <v>36.700000000000003</v>
      </c>
      <c r="K233" s="12">
        <v>38.1</v>
      </c>
      <c r="L233" s="12">
        <v>38.4</v>
      </c>
      <c r="M233" s="12">
        <v>38.200000000000003</v>
      </c>
      <c r="N233" s="12">
        <v>36.1</v>
      </c>
    </row>
    <row r="234" spans="1:14" x14ac:dyDescent="0.2">
      <c r="A234" s="10">
        <v>1965</v>
      </c>
      <c r="B234" s="11">
        <v>38.200000000000003</v>
      </c>
      <c r="C234" s="11">
        <v>38.1</v>
      </c>
      <c r="D234" s="11">
        <v>38.200000000000003</v>
      </c>
      <c r="E234" s="11">
        <v>38.6</v>
      </c>
      <c r="F234" s="11">
        <v>39.5</v>
      </c>
      <c r="G234" s="11">
        <v>39.700000000000003</v>
      </c>
      <c r="H234" s="11">
        <v>39.4</v>
      </c>
      <c r="I234" s="11">
        <v>39.4</v>
      </c>
      <c r="J234" s="11">
        <v>39.6</v>
      </c>
      <c r="K234" s="11">
        <v>39.4</v>
      </c>
      <c r="L234" s="11">
        <v>39.6</v>
      </c>
      <c r="M234" s="11">
        <v>39.1</v>
      </c>
      <c r="N234" s="11">
        <v>39.1</v>
      </c>
    </row>
    <row r="235" spans="1:14" x14ac:dyDescent="0.2">
      <c r="A235" s="10">
        <v>1966</v>
      </c>
      <c r="B235" s="12">
        <v>39.299999999999997</v>
      </c>
      <c r="C235" s="12">
        <v>39.200000000000003</v>
      </c>
      <c r="D235" s="12">
        <v>39.1</v>
      </c>
      <c r="E235" s="12">
        <v>39.1</v>
      </c>
      <c r="F235" s="12">
        <v>38.799999999999997</v>
      </c>
      <c r="G235" s="12">
        <v>38.6</v>
      </c>
      <c r="H235" s="12">
        <v>38.6</v>
      </c>
      <c r="I235" s="12">
        <v>38.6</v>
      </c>
      <c r="J235" s="12">
        <v>38.5</v>
      </c>
      <c r="K235" s="12">
        <v>38.4</v>
      </c>
      <c r="L235" s="12">
        <v>38.700000000000003</v>
      </c>
      <c r="M235" s="12">
        <v>38.6</v>
      </c>
      <c r="N235" s="12">
        <v>38.799999999999997</v>
      </c>
    </row>
    <row r="236" spans="1:14" x14ac:dyDescent="0.2">
      <c r="A236" s="10">
        <v>1967</v>
      </c>
      <c r="B236" s="11">
        <v>39.6</v>
      </c>
      <c r="C236" s="11">
        <v>39.799999999999997</v>
      </c>
      <c r="D236" s="11">
        <v>39.799999999999997</v>
      </c>
      <c r="E236" s="11">
        <v>39.799999999999997</v>
      </c>
      <c r="F236" s="11">
        <v>39.4</v>
      </c>
      <c r="G236" s="11">
        <v>39.5</v>
      </c>
      <c r="H236" s="11">
        <v>39.4</v>
      </c>
      <c r="I236" s="11">
        <v>39.4</v>
      </c>
      <c r="J236" s="11">
        <v>39.4</v>
      </c>
      <c r="K236" s="11">
        <v>40.200000000000003</v>
      </c>
      <c r="L236" s="11">
        <v>42.4</v>
      </c>
      <c r="M236" s="11">
        <v>42.4</v>
      </c>
      <c r="N236" s="11">
        <v>40.1</v>
      </c>
    </row>
    <row r="237" spans="1:14" x14ac:dyDescent="0.2">
      <c r="A237" s="10">
        <v>1968</v>
      </c>
      <c r="B237" s="12">
        <v>42.8</v>
      </c>
      <c r="C237" s="12">
        <v>45.5</v>
      </c>
      <c r="D237" s="12">
        <v>46.2</v>
      </c>
      <c r="E237" s="12">
        <v>43.4</v>
      </c>
      <c r="F237" s="12">
        <v>41</v>
      </c>
      <c r="G237" s="12">
        <v>41.3</v>
      </c>
      <c r="H237" s="12">
        <v>40.9</v>
      </c>
      <c r="I237" s="12">
        <v>40.799999999999997</v>
      </c>
      <c r="J237" s="12">
        <v>40.9</v>
      </c>
      <c r="K237" s="12">
        <v>41.1</v>
      </c>
      <c r="L237" s="12">
        <v>41.2</v>
      </c>
      <c r="M237" s="12">
        <v>41.5</v>
      </c>
      <c r="N237" s="12">
        <v>42.2</v>
      </c>
    </row>
    <row r="238" spans="1:14" x14ac:dyDescent="0.2">
      <c r="A238" s="10">
        <v>1969</v>
      </c>
      <c r="B238" s="11">
        <v>42.9</v>
      </c>
      <c r="C238" s="11">
        <v>43.4</v>
      </c>
      <c r="D238" s="11">
        <v>43.4</v>
      </c>
      <c r="E238" s="11">
        <v>43.8</v>
      </c>
      <c r="F238" s="11">
        <v>44.6</v>
      </c>
      <c r="G238" s="11">
        <v>44.9</v>
      </c>
      <c r="H238" s="11">
        <v>45</v>
      </c>
      <c r="I238" s="11">
        <v>46.2</v>
      </c>
      <c r="J238" s="11">
        <v>47.9</v>
      </c>
      <c r="K238" s="11">
        <v>48.3</v>
      </c>
      <c r="L238" s="11">
        <v>48.7</v>
      </c>
      <c r="M238" s="11">
        <v>49.9</v>
      </c>
      <c r="N238" s="11">
        <v>45.8</v>
      </c>
    </row>
    <row r="239" spans="1:14" x14ac:dyDescent="0.2">
      <c r="A239" s="10">
        <v>1970</v>
      </c>
      <c r="B239" s="12">
        <v>51.9</v>
      </c>
      <c r="C239" s="12">
        <v>51.6</v>
      </c>
      <c r="D239" s="12">
        <v>52.7</v>
      </c>
      <c r="E239" s="12">
        <v>54.6</v>
      </c>
      <c r="F239" s="12">
        <v>54.1</v>
      </c>
      <c r="G239" s="12">
        <v>53.3</v>
      </c>
      <c r="H239" s="12">
        <v>52.5</v>
      </c>
      <c r="I239" s="12">
        <v>51.6</v>
      </c>
      <c r="J239" s="12">
        <v>51.1</v>
      </c>
      <c r="K239" s="12">
        <v>50.4</v>
      </c>
      <c r="L239" s="12">
        <v>48.7</v>
      </c>
      <c r="M239" s="12">
        <v>47.1</v>
      </c>
      <c r="N239" s="12">
        <v>51.6</v>
      </c>
    </row>
    <row r="240" spans="1:14" x14ac:dyDescent="0.2">
      <c r="A240" s="10">
        <v>1971</v>
      </c>
      <c r="B240" s="11">
        <v>46.3</v>
      </c>
      <c r="C240" s="11">
        <v>45.4</v>
      </c>
      <c r="D240" s="11">
        <v>45.4</v>
      </c>
      <c r="E240" s="11">
        <v>46.7</v>
      </c>
      <c r="F240" s="11">
        <v>46.1</v>
      </c>
      <c r="G240" s="11">
        <v>46.1</v>
      </c>
      <c r="H240" s="11">
        <v>46.1</v>
      </c>
      <c r="I240" s="11">
        <v>46.2</v>
      </c>
      <c r="J240" s="11">
        <v>46.3</v>
      </c>
      <c r="K240" s="11">
        <v>46.1</v>
      </c>
      <c r="L240" s="11">
        <v>46.2</v>
      </c>
      <c r="M240" s="11">
        <v>45.4</v>
      </c>
      <c r="N240" s="11">
        <v>46</v>
      </c>
    </row>
    <row r="241" spans="1:14" x14ac:dyDescent="0.2">
      <c r="A241" s="10">
        <v>1972</v>
      </c>
      <c r="B241" s="12">
        <v>45.6</v>
      </c>
      <c r="C241" s="12">
        <v>45.6</v>
      </c>
      <c r="D241" s="12">
        <v>46.4</v>
      </c>
      <c r="E241" s="12">
        <v>46.6</v>
      </c>
      <c r="F241" s="12">
        <v>46.5</v>
      </c>
      <c r="G241" s="12">
        <v>46.4</v>
      </c>
      <c r="H241" s="12">
        <v>45.7</v>
      </c>
      <c r="I241" s="12">
        <v>45.8</v>
      </c>
      <c r="J241" s="12">
        <v>46.4</v>
      </c>
      <c r="K241" s="12">
        <v>46.3</v>
      </c>
      <c r="L241" s="12">
        <v>46.2</v>
      </c>
      <c r="M241" s="12">
        <v>46.2</v>
      </c>
      <c r="N241" s="12">
        <v>46.1</v>
      </c>
    </row>
    <row r="242" spans="1:14" x14ac:dyDescent="0.2">
      <c r="A242" s="10">
        <v>1973</v>
      </c>
      <c r="B242" s="11">
        <v>46.6</v>
      </c>
      <c r="C242" s="11">
        <v>48.2</v>
      </c>
      <c r="D242" s="11">
        <v>52</v>
      </c>
      <c r="E242" s="11">
        <v>53</v>
      </c>
      <c r="F242" s="11">
        <v>53.3</v>
      </c>
      <c r="G242" s="11">
        <v>53.9</v>
      </c>
      <c r="H242" s="11">
        <v>55.1</v>
      </c>
      <c r="I242" s="11">
        <v>55.9</v>
      </c>
      <c r="J242" s="11">
        <v>55.8</v>
      </c>
      <c r="K242" s="11">
        <v>56.5</v>
      </c>
      <c r="L242" s="11">
        <v>57.8</v>
      </c>
      <c r="M242" s="11">
        <v>63.9</v>
      </c>
      <c r="N242" s="11">
        <v>54.3</v>
      </c>
    </row>
    <row r="243" spans="1:14" x14ac:dyDescent="0.2">
      <c r="A243" s="10">
        <v>1974</v>
      </c>
      <c r="B243" s="12">
        <v>65.3</v>
      </c>
      <c r="C243" s="12">
        <v>66.400000000000006</v>
      </c>
      <c r="D243" s="12">
        <v>70.400000000000006</v>
      </c>
      <c r="E243" s="12">
        <v>74.5</v>
      </c>
      <c r="F243" s="12">
        <v>80.7</v>
      </c>
      <c r="G243" s="12">
        <v>81.599999999999994</v>
      </c>
      <c r="H243" s="12">
        <v>81</v>
      </c>
      <c r="I243" s="12">
        <v>81.8</v>
      </c>
      <c r="J243" s="12">
        <v>80.900000000000006</v>
      </c>
      <c r="K243" s="12">
        <v>77.400000000000006</v>
      </c>
      <c r="L243" s="12">
        <v>76.3</v>
      </c>
      <c r="M243" s="12">
        <v>75</v>
      </c>
      <c r="N243" s="12">
        <v>75.900000000000006</v>
      </c>
    </row>
    <row r="244" spans="1:14" x14ac:dyDescent="0.2">
      <c r="A244" s="10">
        <v>1975</v>
      </c>
      <c r="B244" s="11">
        <v>73.599999999999994</v>
      </c>
      <c r="C244" s="11">
        <v>71.400000000000006</v>
      </c>
      <c r="D244" s="11">
        <v>71.900000000000006</v>
      </c>
      <c r="E244" s="11">
        <v>71.5</v>
      </c>
      <c r="F244" s="11">
        <v>70.900000000000006</v>
      </c>
      <c r="G244" s="11">
        <v>69.5</v>
      </c>
      <c r="H244" s="11">
        <v>69.2</v>
      </c>
      <c r="I244" s="11">
        <v>69.599999999999994</v>
      </c>
      <c r="J244" s="11">
        <v>70.599999999999994</v>
      </c>
      <c r="K244" s="11">
        <v>70.599999999999994</v>
      </c>
      <c r="L244" s="11">
        <v>70.400000000000006</v>
      </c>
      <c r="M244" s="11">
        <v>70</v>
      </c>
      <c r="N244" s="11">
        <v>70.7</v>
      </c>
    </row>
    <row r="245" spans="1:14" x14ac:dyDescent="0.2">
      <c r="A245" s="10">
        <v>1976</v>
      </c>
      <c r="B245" s="12">
        <v>69.8</v>
      </c>
      <c r="C245" s="12">
        <v>69.7</v>
      </c>
      <c r="D245" s="12">
        <v>70.3</v>
      </c>
      <c r="E245" s="12">
        <v>72.5</v>
      </c>
      <c r="F245" s="12">
        <v>74</v>
      </c>
      <c r="G245" s="12">
        <v>74.8</v>
      </c>
      <c r="H245" s="12">
        <v>77.099999999999994</v>
      </c>
      <c r="I245" s="12">
        <v>77.5</v>
      </c>
      <c r="J245" s="12">
        <v>78</v>
      </c>
      <c r="K245" s="12">
        <v>78.5</v>
      </c>
      <c r="L245" s="12">
        <v>78.3</v>
      </c>
      <c r="M245" s="12">
        <v>77.099999999999994</v>
      </c>
      <c r="N245" s="12">
        <v>74.8</v>
      </c>
    </row>
    <row r="246" spans="1:14" x14ac:dyDescent="0.2">
      <c r="A246" s="10">
        <v>1977</v>
      </c>
      <c r="B246" s="11">
        <v>77.5</v>
      </c>
      <c r="C246" s="11">
        <v>79.599999999999994</v>
      </c>
      <c r="D246" s="11">
        <v>81.099999999999994</v>
      </c>
      <c r="E246" s="11">
        <v>81.599999999999994</v>
      </c>
      <c r="F246" s="11">
        <v>82.8</v>
      </c>
      <c r="G246" s="11">
        <v>81.5</v>
      </c>
      <c r="H246" s="11">
        <v>81.5</v>
      </c>
      <c r="I246" s="11">
        <v>81.400000000000006</v>
      </c>
      <c r="J246" s="11">
        <v>79.7</v>
      </c>
      <c r="K246" s="11">
        <v>78.5</v>
      </c>
      <c r="L246" s="11">
        <v>78.8</v>
      </c>
      <c r="M246" s="11">
        <v>78.900000000000006</v>
      </c>
      <c r="N246" s="11">
        <v>80.2</v>
      </c>
    </row>
    <row r="247" spans="1:14" x14ac:dyDescent="0.2">
      <c r="A247" s="10">
        <v>1978</v>
      </c>
      <c r="B247" s="12">
        <v>79.3</v>
      </c>
      <c r="C247" s="12">
        <v>79.599999999999994</v>
      </c>
      <c r="D247" s="12">
        <v>78.8</v>
      </c>
      <c r="E247" s="12">
        <v>79.400000000000006</v>
      </c>
      <c r="F247" s="12">
        <v>79.599999999999994</v>
      </c>
      <c r="G247" s="12">
        <v>81.2</v>
      </c>
      <c r="H247" s="12">
        <v>80.7</v>
      </c>
      <c r="I247" s="12">
        <v>84.5</v>
      </c>
      <c r="J247" s="12">
        <v>84.6</v>
      </c>
      <c r="K247" s="12">
        <v>87.9</v>
      </c>
      <c r="L247" s="12">
        <v>87.8</v>
      </c>
      <c r="M247" s="12">
        <v>87.8</v>
      </c>
      <c r="N247" s="12">
        <v>82.6</v>
      </c>
    </row>
    <row r="248" spans="1:14" x14ac:dyDescent="0.2">
      <c r="A248" s="10">
        <v>1979</v>
      </c>
      <c r="B248" s="11">
        <v>89.3</v>
      </c>
      <c r="C248" s="11">
        <v>97.9</v>
      </c>
      <c r="D248" s="11">
        <v>100.6</v>
      </c>
      <c r="E248" s="11">
        <v>107.5</v>
      </c>
      <c r="F248" s="11">
        <v>103.1</v>
      </c>
      <c r="G248" s="11">
        <v>104.7</v>
      </c>
      <c r="H248" s="11">
        <v>106.1</v>
      </c>
      <c r="I248" s="11">
        <v>107.7</v>
      </c>
      <c r="J248" s="11">
        <v>108.5</v>
      </c>
      <c r="K248" s="11">
        <v>112.9</v>
      </c>
      <c r="L248" s="11">
        <v>113.3</v>
      </c>
      <c r="M248" s="11">
        <v>116.2</v>
      </c>
      <c r="N248" s="11">
        <v>105.7</v>
      </c>
    </row>
    <row r="249" spans="1:14" x14ac:dyDescent="0.2">
      <c r="A249" s="10">
        <v>1980</v>
      </c>
      <c r="B249" s="12">
        <v>117.4</v>
      </c>
      <c r="C249" s="12">
        <v>124.8</v>
      </c>
      <c r="D249" s="12">
        <v>118.5</v>
      </c>
      <c r="E249" s="12">
        <v>114.8</v>
      </c>
      <c r="F249" s="12">
        <v>112.7</v>
      </c>
      <c r="G249" s="12">
        <v>111.8</v>
      </c>
      <c r="H249" s="12">
        <v>114.4</v>
      </c>
      <c r="I249" s="12">
        <v>117</v>
      </c>
      <c r="J249" s="12">
        <v>115.7</v>
      </c>
      <c r="K249" s="12">
        <v>118.4</v>
      </c>
      <c r="L249" s="12">
        <v>117.2</v>
      </c>
      <c r="M249" s="12">
        <v>114.3</v>
      </c>
      <c r="N249" s="12">
        <v>116.4</v>
      </c>
    </row>
    <row r="250" spans="1:14" x14ac:dyDescent="0.2">
      <c r="A250" s="10">
        <v>1981</v>
      </c>
      <c r="B250" s="11">
        <v>113.2</v>
      </c>
      <c r="C250" s="11">
        <v>111</v>
      </c>
      <c r="D250" s="11">
        <v>110.6</v>
      </c>
      <c r="E250" s="11">
        <v>111.7</v>
      </c>
      <c r="F250" s="11">
        <v>112.3</v>
      </c>
      <c r="G250" s="11">
        <v>111.6</v>
      </c>
      <c r="H250" s="11">
        <v>112.2</v>
      </c>
      <c r="I250" s="11">
        <v>115.6</v>
      </c>
      <c r="J250" s="11">
        <v>115.5</v>
      </c>
      <c r="K250" s="11">
        <v>113.6</v>
      </c>
      <c r="L250" s="11">
        <v>112</v>
      </c>
      <c r="M250" s="11">
        <v>109.5</v>
      </c>
      <c r="N250" s="11">
        <v>112.4</v>
      </c>
    </row>
    <row r="251" spans="1:14" x14ac:dyDescent="0.2">
      <c r="A251" s="10">
        <v>1982</v>
      </c>
      <c r="B251" s="12">
        <v>107.6</v>
      </c>
      <c r="C251" s="12">
        <v>106.7</v>
      </c>
      <c r="D251" s="12">
        <v>102.3</v>
      </c>
      <c r="E251" s="12">
        <v>101.1</v>
      </c>
      <c r="F251" s="12">
        <v>100.5</v>
      </c>
      <c r="G251" s="12">
        <v>96</v>
      </c>
      <c r="H251" s="12">
        <v>97.2</v>
      </c>
      <c r="I251" s="12">
        <v>97.3</v>
      </c>
      <c r="J251" s="12">
        <v>98.4</v>
      </c>
      <c r="K251" s="12">
        <v>97.8</v>
      </c>
      <c r="L251" s="12">
        <v>98.3</v>
      </c>
      <c r="M251" s="12">
        <v>96.9</v>
      </c>
      <c r="N251" s="12">
        <v>100</v>
      </c>
    </row>
    <row r="252" spans="1:14" x14ac:dyDescent="0.2">
      <c r="A252" s="10">
        <v>1983</v>
      </c>
      <c r="B252" s="11">
        <v>99.2</v>
      </c>
      <c r="C252" s="11">
        <v>101.7</v>
      </c>
      <c r="D252" s="11">
        <v>101.7</v>
      </c>
      <c r="E252" s="11">
        <v>102.1</v>
      </c>
      <c r="F252" s="11">
        <v>103.3</v>
      </c>
      <c r="G252" s="11">
        <v>102.4</v>
      </c>
      <c r="H252" s="11">
        <v>103.3</v>
      </c>
      <c r="I252" s="11">
        <v>103.8</v>
      </c>
      <c r="J252" s="11">
        <v>103.9</v>
      </c>
      <c r="K252" s="11">
        <v>103.1</v>
      </c>
      <c r="L252" s="11">
        <v>103.3</v>
      </c>
      <c r="M252" s="11">
        <v>103.3</v>
      </c>
      <c r="N252" s="11">
        <v>102.6</v>
      </c>
    </row>
    <row r="253" spans="1:14" x14ac:dyDescent="0.2">
      <c r="A253" s="10">
        <v>1984</v>
      </c>
      <c r="B253" s="12">
        <v>102.6</v>
      </c>
      <c r="C253" s="12">
        <v>103.6</v>
      </c>
      <c r="D253" s="12">
        <v>105.9</v>
      </c>
      <c r="E253" s="12">
        <v>106.6</v>
      </c>
      <c r="F253" s="12">
        <v>104.5</v>
      </c>
      <c r="G253" s="12">
        <v>104</v>
      </c>
      <c r="H253" s="12">
        <v>102.6</v>
      </c>
      <c r="I253" s="12">
        <v>101.3</v>
      </c>
      <c r="J253" s="12">
        <v>99.9</v>
      </c>
      <c r="K253" s="12">
        <v>97.6</v>
      </c>
      <c r="L253" s="12">
        <v>99.5</v>
      </c>
      <c r="M253" s="12">
        <v>98.1</v>
      </c>
      <c r="N253" s="12">
        <v>102.2</v>
      </c>
    </row>
    <row r="254" spans="1:14" x14ac:dyDescent="0.2">
      <c r="A254" s="10">
        <v>1985</v>
      </c>
      <c r="B254" s="11">
        <v>96.7</v>
      </c>
      <c r="C254" s="11">
        <v>97.3</v>
      </c>
      <c r="D254" s="11">
        <v>97.2</v>
      </c>
      <c r="E254" s="11">
        <v>100.2</v>
      </c>
      <c r="F254" s="11">
        <v>100.6</v>
      </c>
      <c r="G254" s="11">
        <v>99.1</v>
      </c>
      <c r="H254" s="11">
        <v>97.9</v>
      </c>
      <c r="I254" s="11">
        <v>96.5</v>
      </c>
      <c r="J254" s="11">
        <v>96.2</v>
      </c>
      <c r="K254" s="11">
        <v>95</v>
      </c>
      <c r="L254" s="11">
        <v>92.6</v>
      </c>
      <c r="M254" s="11">
        <v>93</v>
      </c>
      <c r="N254" s="11">
        <v>96.8</v>
      </c>
    </row>
    <row r="255" spans="1:14" x14ac:dyDescent="0.2">
      <c r="A255" s="10">
        <v>1986</v>
      </c>
      <c r="B255" s="12">
        <v>94.2</v>
      </c>
      <c r="C255" s="12">
        <v>94.4</v>
      </c>
      <c r="D255" s="12">
        <v>95.2</v>
      </c>
      <c r="E255" s="12">
        <v>94.7</v>
      </c>
      <c r="F255" s="12">
        <v>94.6</v>
      </c>
      <c r="G255" s="12">
        <v>95.6</v>
      </c>
      <c r="H255" s="12">
        <v>96.1</v>
      </c>
      <c r="I255" s="12">
        <v>95.8</v>
      </c>
      <c r="J255" s="12">
        <v>96.3</v>
      </c>
      <c r="K255" s="12">
        <v>97.3</v>
      </c>
      <c r="L255" s="12">
        <v>97.3</v>
      </c>
      <c r="M255" s="12">
        <v>97</v>
      </c>
      <c r="N255" s="12">
        <v>95.7</v>
      </c>
    </row>
    <row r="256" spans="1:14" x14ac:dyDescent="0.2">
      <c r="A256" s="10">
        <v>1987</v>
      </c>
      <c r="B256" s="11">
        <v>96.9</v>
      </c>
      <c r="C256" s="11">
        <v>95.9</v>
      </c>
      <c r="D256" s="11">
        <v>98.1</v>
      </c>
      <c r="E256" s="11">
        <v>98.7</v>
      </c>
      <c r="F256" s="11">
        <v>104.2</v>
      </c>
      <c r="G256" s="11">
        <v>105.1</v>
      </c>
      <c r="H256" s="11">
        <v>109.8</v>
      </c>
      <c r="I256" s="11">
        <v>112.7</v>
      </c>
      <c r="J256" s="11">
        <v>117.2</v>
      </c>
      <c r="K256" s="11">
        <v>124.2</v>
      </c>
      <c r="L256" s="11">
        <v>128.19999999999999</v>
      </c>
      <c r="M256" s="11">
        <v>134.9</v>
      </c>
      <c r="N256" s="11">
        <v>110.5</v>
      </c>
    </row>
    <row r="257" spans="1:14" x14ac:dyDescent="0.2">
      <c r="A257" s="10">
        <v>1988</v>
      </c>
      <c r="B257" s="12">
        <v>135.80000000000001</v>
      </c>
      <c r="C257" s="12">
        <v>130.9</v>
      </c>
      <c r="D257" s="12">
        <v>132.80000000000001</v>
      </c>
      <c r="E257" s="12">
        <v>141.30000000000001</v>
      </c>
      <c r="F257" s="12">
        <v>146.9</v>
      </c>
      <c r="G257" s="12">
        <v>148.5</v>
      </c>
      <c r="H257" s="12">
        <v>149.80000000000001</v>
      </c>
      <c r="I257" s="12">
        <v>152</v>
      </c>
      <c r="J257" s="12">
        <v>153.80000000000001</v>
      </c>
      <c r="K257" s="12">
        <v>159.9</v>
      </c>
      <c r="L257" s="12">
        <v>167.3</v>
      </c>
      <c r="M257" s="12">
        <v>176.1</v>
      </c>
      <c r="N257" s="12">
        <v>149.6</v>
      </c>
    </row>
    <row r="258" spans="1:14" x14ac:dyDescent="0.2">
      <c r="A258" s="10">
        <v>1989</v>
      </c>
      <c r="B258" s="11">
        <v>177.4</v>
      </c>
      <c r="C258" s="11">
        <v>172.3</v>
      </c>
      <c r="D258" s="11">
        <v>170.7</v>
      </c>
      <c r="E258" s="11">
        <v>169.6</v>
      </c>
      <c r="F258" s="11">
        <v>161.5</v>
      </c>
      <c r="G258" s="11">
        <v>154.19999999999999</v>
      </c>
      <c r="H258" s="11">
        <v>145.69999999999999</v>
      </c>
      <c r="I258" s="11">
        <v>145.1</v>
      </c>
      <c r="J258" s="11">
        <v>148.1</v>
      </c>
      <c r="K258" s="11">
        <v>150.5</v>
      </c>
      <c r="L258" s="11">
        <v>144.4</v>
      </c>
      <c r="M258" s="11">
        <v>135.1</v>
      </c>
      <c r="N258" s="11">
        <v>156.19999999999999</v>
      </c>
    </row>
    <row r="259" spans="1:14" x14ac:dyDescent="0.2">
      <c r="A259" s="10">
        <v>1990</v>
      </c>
      <c r="B259" s="12">
        <v>133.80000000000001</v>
      </c>
      <c r="C259" s="12">
        <v>128.1</v>
      </c>
      <c r="D259" s="12">
        <v>132.9</v>
      </c>
      <c r="E259" s="12">
        <v>139.6</v>
      </c>
      <c r="F259" s="12">
        <v>138.4</v>
      </c>
      <c r="G259" s="12">
        <v>136.6</v>
      </c>
      <c r="H259" s="12">
        <v>138.4</v>
      </c>
      <c r="I259" s="12">
        <v>144.19999999999999</v>
      </c>
      <c r="J259" s="12">
        <v>150.19999999999999</v>
      </c>
      <c r="K259" s="12">
        <v>152.19999999999999</v>
      </c>
      <c r="L259" s="12">
        <v>143.9</v>
      </c>
      <c r="M259" s="12">
        <v>133.80000000000001</v>
      </c>
      <c r="N259" s="12">
        <v>139.30000000000001</v>
      </c>
    </row>
    <row r="260" spans="1:14" x14ac:dyDescent="0.2">
      <c r="A260" s="10">
        <v>1991</v>
      </c>
      <c r="B260" s="11">
        <v>130.1</v>
      </c>
      <c r="C260" s="11">
        <v>127.7</v>
      </c>
      <c r="D260" s="11">
        <v>126.2</v>
      </c>
      <c r="E260" s="11">
        <v>125.3</v>
      </c>
      <c r="F260" s="11">
        <v>121.5</v>
      </c>
      <c r="G260" s="11">
        <v>114.9</v>
      </c>
      <c r="H260" s="11">
        <v>114.5</v>
      </c>
      <c r="I260" s="11">
        <v>113.6</v>
      </c>
      <c r="J260" s="11">
        <v>114.7</v>
      </c>
      <c r="K260" s="11">
        <v>114.6</v>
      </c>
      <c r="L260" s="11">
        <v>113.1</v>
      </c>
      <c r="M260" s="11">
        <v>109.9</v>
      </c>
      <c r="N260" s="11">
        <v>118.8</v>
      </c>
    </row>
    <row r="261" spans="1:14" x14ac:dyDescent="0.2">
      <c r="A261" s="10">
        <v>1992</v>
      </c>
      <c r="B261" s="12">
        <v>104.9</v>
      </c>
      <c r="C261" s="12">
        <v>109.8</v>
      </c>
      <c r="D261" s="12">
        <v>111.9</v>
      </c>
      <c r="E261" s="12">
        <v>112.7</v>
      </c>
      <c r="F261" s="12">
        <v>112.5</v>
      </c>
      <c r="G261" s="12">
        <v>113.9</v>
      </c>
      <c r="H261" s="12">
        <v>116.4</v>
      </c>
      <c r="I261" s="12">
        <v>119.6</v>
      </c>
      <c r="J261" s="12">
        <v>117.7</v>
      </c>
      <c r="K261" s="12">
        <v>113.8</v>
      </c>
      <c r="L261" s="12">
        <v>109.3</v>
      </c>
      <c r="M261" s="12">
        <v>109.1</v>
      </c>
      <c r="N261" s="12">
        <v>112.6</v>
      </c>
    </row>
    <row r="262" spans="1:14" x14ac:dyDescent="0.2">
      <c r="A262" s="10">
        <v>1993</v>
      </c>
      <c r="B262" s="11">
        <v>109</v>
      </c>
      <c r="C262" s="11">
        <v>108.6</v>
      </c>
      <c r="D262" s="11">
        <v>107.4</v>
      </c>
      <c r="E262" s="11">
        <v>104.4</v>
      </c>
      <c r="F262" s="11">
        <v>99.7</v>
      </c>
      <c r="G262" s="11">
        <v>98.5</v>
      </c>
      <c r="H262" s="11">
        <v>99.6</v>
      </c>
      <c r="I262" s="11">
        <v>101.6</v>
      </c>
      <c r="J262" s="11">
        <v>101.1</v>
      </c>
      <c r="K262" s="11">
        <v>97.7</v>
      </c>
      <c r="L262" s="11">
        <v>95</v>
      </c>
      <c r="M262" s="11">
        <v>95.4</v>
      </c>
      <c r="N262" s="11">
        <v>101.5</v>
      </c>
    </row>
    <row r="263" spans="1:14" x14ac:dyDescent="0.2">
      <c r="A263" s="10">
        <v>1994</v>
      </c>
      <c r="B263" s="12">
        <v>96.5</v>
      </c>
      <c r="C263" s="12">
        <v>100.8</v>
      </c>
      <c r="D263" s="12">
        <v>105.6</v>
      </c>
      <c r="E263" s="12">
        <v>106.9</v>
      </c>
      <c r="F263" s="12">
        <v>109.2</v>
      </c>
      <c r="G263" s="12">
        <v>117.1</v>
      </c>
      <c r="H263" s="12">
        <v>121.5</v>
      </c>
      <c r="I263" s="12">
        <v>125.3</v>
      </c>
      <c r="J263" s="12">
        <v>127.4</v>
      </c>
      <c r="K263" s="12">
        <v>134.1</v>
      </c>
      <c r="L263" s="12">
        <v>142</v>
      </c>
      <c r="M263" s="12">
        <v>150.4</v>
      </c>
      <c r="N263" s="12">
        <v>119.7</v>
      </c>
    </row>
    <row r="264" spans="1:14" x14ac:dyDescent="0.2">
      <c r="A264" s="10">
        <v>1995</v>
      </c>
      <c r="B264" s="11">
        <v>158.30000000000001</v>
      </c>
      <c r="C264" s="11">
        <v>160.1</v>
      </c>
      <c r="D264" s="11">
        <v>159.4</v>
      </c>
      <c r="E264" s="11">
        <v>156.5</v>
      </c>
      <c r="F264" s="11">
        <v>152.19999999999999</v>
      </c>
      <c r="G264" s="11">
        <v>151.4</v>
      </c>
      <c r="H264" s="11">
        <v>153.69999999999999</v>
      </c>
      <c r="I264" s="11">
        <v>154.6</v>
      </c>
      <c r="J264" s="11">
        <v>153.4</v>
      </c>
      <c r="K264" s="11">
        <v>148.6</v>
      </c>
      <c r="L264" s="11">
        <v>146.80000000000001</v>
      </c>
      <c r="M264" s="11">
        <v>147.30000000000001</v>
      </c>
      <c r="N264" s="11">
        <v>153.5</v>
      </c>
    </row>
    <row r="265" spans="1:14" x14ac:dyDescent="0.2">
      <c r="A265" s="10">
        <v>1996</v>
      </c>
      <c r="B265" s="12">
        <v>143.1</v>
      </c>
      <c r="C265" s="12">
        <v>136.6</v>
      </c>
      <c r="D265" s="12">
        <v>137.5</v>
      </c>
      <c r="E265" s="12">
        <v>137.5</v>
      </c>
      <c r="F265" s="12">
        <v>140.69999999999999</v>
      </c>
      <c r="G265" s="12">
        <v>142.9</v>
      </c>
      <c r="H265" s="12">
        <v>126.9</v>
      </c>
      <c r="I265" s="12">
        <v>121.1</v>
      </c>
      <c r="J265" s="12">
        <v>120.4</v>
      </c>
      <c r="K265" s="12">
        <v>118.1</v>
      </c>
      <c r="L265" s="12">
        <v>119.9</v>
      </c>
      <c r="M265" s="12">
        <v>126.3</v>
      </c>
      <c r="N265" s="12">
        <v>130.9</v>
      </c>
    </row>
    <row r="266" spans="1:14" x14ac:dyDescent="0.2">
      <c r="A266" s="10">
        <v>1997</v>
      </c>
      <c r="B266" s="11">
        <v>130.69999999999999</v>
      </c>
      <c r="C266" s="11">
        <v>133.19999999999999</v>
      </c>
      <c r="D266" s="11">
        <v>135.69999999999999</v>
      </c>
      <c r="E266" s="11">
        <v>134.9</v>
      </c>
      <c r="F266" s="11">
        <v>135.4</v>
      </c>
      <c r="G266" s="11">
        <v>137.6</v>
      </c>
      <c r="H266" s="11">
        <v>132.9</v>
      </c>
      <c r="I266" s="11">
        <v>133.6</v>
      </c>
      <c r="J266" s="11">
        <v>132.4</v>
      </c>
      <c r="K266" s="11">
        <v>127.7</v>
      </c>
      <c r="L266" s="11">
        <v>125.5</v>
      </c>
      <c r="M266" s="11">
        <v>121.9</v>
      </c>
      <c r="N266" s="11">
        <v>131.80000000000001</v>
      </c>
    </row>
    <row r="267" spans="1:14" x14ac:dyDescent="0.2">
      <c r="A267" s="10">
        <v>1998</v>
      </c>
      <c r="B267" s="12">
        <v>118.1</v>
      </c>
      <c r="C267" s="12">
        <v>116.1</v>
      </c>
      <c r="D267" s="12">
        <v>114.7</v>
      </c>
      <c r="E267" s="12">
        <v>116.5</v>
      </c>
      <c r="F267" s="12">
        <v>113</v>
      </c>
      <c r="G267" s="12">
        <v>110.3</v>
      </c>
      <c r="H267" s="12">
        <v>108</v>
      </c>
      <c r="I267" s="12">
        <v>106.5</v>
      </c>
      <c r="J267" s="12">
        <v>107.1</v>
      </c>
      <c r="K267" s="12">
        <v>106.2</v>
      </c>
      <c r="L267" s="12">
        <v>104</v>
      </c>
      <c r="M267" s="12">
        <v>100.7</v>
      </c>
      <c r="N267" s="12">
        <v>110.1</v>
      </c>
    </row>
    <row r="268" spans="1:14" x14ac:dyDescent="0.2">
      <c r="A268" s="10">
        <v>1999</v>
      </c>
      <c r="B268" s="11">
        <v>98.5</v>
      </c>
      <c r="C268" s="11">
        <v>96.6</v>
      </c>
      <c r="D268" s="11">
        <v>95.2</v>
      </c>
      <c r="E268" s="11">
        <v>96.8</v>
      </c>
      <c r="F268" s="11">
        <v>102.8</v>
      </c>
      <c r="G268" s="11">
        <v>100.3</v>
      </c>
      <c r="H268" s="11">
        <v>107</v>
      </c>
      <c r="I268" s="11">
        <v>107.9</v>
      </c>
      <c r="J268" s="11">
        <v>110.8</v>
      </c>
      <c r="K268" s="11">
        <v>112.5</v>
      </c>
      <c r="L268" s="11">
        <v>113.8</v>
      </c>
      <c r="M268" s="11">
        <v>115.7</v>
      </c>
      <c r="N268" s="11">
        <v>104.8</v>
      </c>
    </row>
    <row r="269" spans="1:14" x14ac:dyDescent="0.2">
      <c r="A269" s="10">
        <v>2000</v>
      </c>
      <c r="B269" s="12">
        <v>119.7</v>
      </c>
      <c r="C269" s="12">
        <v>121.2</v>
      </c>
      <c r="D269" s="12">
        <v>119</v>
      </c>
      <c r="E269" s="12">
        <v>115.6</v>
      </c>
      <c r="F269" s="12">
        <v>115.3</v>
      </c>
      <c r="G269" s="12">
        <v>114.7</v>
      </c>
      <c r="H269" s="12">
        <v>117.5</v>
      </c>
      <c r="I269" s="12">
        <v>118.7</v>
      </c>
      <c r="J269" s="12">
        <v>122.3</v>
      </c>
      <c r="K269" s="12">
        <v>120.8</v>
      </c>
      <c r="L269" s="12">
        <v>115.1</v>
      </c>
      <c r="M269" s="12">
        <v>119.6</v>
      </c>
      <c r="N269" s="12">
        <v>118.3</v>
      </c>
    </row>
    <row r="270" spans="1:14" x14ac:dyDescent="0.2">
      <c r="A270" s="10">
        <v>2001</v>
      </c>
      <c r="B270" s="11">
        <v>117.4</v>
      </c>
      <c r="C270" s="11">
        <v>117.9</v>
      </c>
      <c r="D270" s="11">
        <v>116.4</v>
      </c>
      <c r="E270" s="11">
        <v>111.9</v>
      </c>
      <c r="F270" s="11">
        <v>115.3</v>
      </c>
      <c r="G270" s="11">
        <v>112.3</v>
      </c>
      <c r="H270" s="11">
        <v>108.9</v>
      </c>
      <c r="I270" s="11">
        <v>105.4</v>
      </c>
      <c r="J270" s="11">
        <v>104.7</v>
      </c>
      <c r="K270" s="11">
        <v>101.4</v>
      </c>
      <c r="L270" s="11">
        <v>100.7</v>
      </c>
      <c r="M270" s="11">
        <v>102.6</v>
      </c>
      <c r="N270" s="11">
        <v>109.6</v>
      </c>
    </row>
    <row r="271" spans="1:14" x14ac:dyDescent="0.2">
      <c r="A271" s="10">
        <v>2002</v>
      </c>
      <c r="B271" s="12">
        <v>104.4</v>
      </c>
      <c r="C271" s="12">
        <v>104.4</v>
      </c>
      <c r="D271" s="12">
        <v>106.7</v>
      </c>
      <c r="E271" s="12">
        <v>105.4</v>
      </c>
      <c r="F271" s="12">
        <v>105.6</v>
      </c>
      <c r="G271" s="12">
        <v>106.9</v>
      </c>
      <c r="H271" s="12">
        <v>105.3</v>
      </c>
      <c r="I271" s="12">
        <v>100.8</v>
      </c>
      <c r="J271" s="12">
        <v>100.3</v>
      </c>
      <c r="K271" s="12">
        <v>99.9</v>
      </c>
      <c r="L271" s="12">
        <v>103.9</v>
      </c>
      <c r="M271" s="12">
        <v>104.9</v>
      </c>
      <c r="N271" s="12">
        <v>104</v>
      </c>
    </row>
    <row r="272" spans="1:14" x14ac:dyDescent="0.2">
      <c r="A272" s="10">
        <v>2003</v>
      </c>
      <c r="B272" s="11">
        <v>103.9</v>
      </c>
      <c r="C272" s="11">
        <v>106.8</v>
      </c>
      <c r="D272" s="11">
        <v>107</v>
      </c>
      <c r="E272" s="11">
        <v>102.8</v>
      </c>
      <c r="F272" s="11">
        <v>104.9</v>
      </c>
      <c r="G272" s="11">
        <v>103.8</v>
      </c>
      <c r="H272" s="11">
        <v>104.5</v>
      </c>
      <c r="I272" s="11">
        <v>106.5</v>
      </c>
      <c r="J272" s="11">
        <v>106.8</v>
      </c>
      <c r="K272" s="11">
        <v>111.5</v>
      </c>
      <c r="L272" s="11">
        <v>114.7</v>
      </c>
      <c r="M272" s="11" t="s">
        <v>49</v>
      </c>
      <c r="N272" s="11" t="s">
        <v>50</v>
      </c>
    </row>
    <row r="273" spans="1:14" x14ac:dyDescent="0.2">
      <c r="A273" s="10">
        <v>2004</v>
      </c>
      <c r="B273" s="12" t="s">
        <v>51</v>
      </c>
      <c r="C273" s="12" t="s">
        <v>52</v>
      </c>
      <c r="D273" s="12" t="s">
        <v>53</v>
      </c>
      <c r="E273" s="14" t="s">
        <v>68</v>
      </c>
      <c r="F273" s="12"/>
      <c r="G273" s="12"/>
      <c r="H273" s="12"/>
      <c r="I273" s="12"/>
      <c r="J273" s="12"/>
      <c r="K273" s="12"/>
      <c r="L273" s="12"/>
      <c r="M273" s="12"/>
      <c r="N273" s="12"/>
    </row>
    <row r="274" spans="1:14" ht="12.75" customHeight="1" x14ac:dyDescent="0.2">
      <c r="A274" s="153" t="s">
        <v>24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5"/>
    </row>
    <row r="275" spans="1:14" x14ac:dyDescent="0.2">
      <c r="A275" s="151"/>
      <c r="B275" s="151"/>
      <c r="C275" s="151"/>
      <c r="D275" s="151"/>
      <c r="E275" s="151"/>
      <c r="F275" s="151"/>
      <c r="G275" s="151"/>
      <c r="H275" s="151"/>
      <c r="I275" s="151"/>
      <c r="J275" s="151"/>
      <c r="K275" s="151"/>
      <c r="L275" s="151"/>
      <c r="M275" s="151"/>
      <c r="N275" s="151"/>
    </row>
    <row r="276" spans="1:14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</row>
    <row r="277" spans="1:14" x14ac:dyDescent="0.2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  <c r="N277" s="152"/>
    </row>
    <row r="278" spans="1:14" x14ac:dyDescent="0.2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</row>
    <row r="279" spans="1:14" ht="13.5" x14ac:dyDescent="0.2">
      <c r="A279" s="1" t="s">
        <v>54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</row>
    <row r="280" spans="1:14" ht="13.5" x14ac:dyDescent="0.2">
      <c r="A280" s="4" t="s">
        <v>2</v>
      </c>
      <c r="N280" s="5"/>
    </row>
    <row r="281" spans="1:14" ht="13.5" x14ac:dyDescent="0.2">
      <c r="A281" s="6" t="s">
        <v>29</v>
      </c>
      <c r="N281" s="5"/>
    </row>
    <row r="282" spans="1:14" ht="13.5" x14ac:dyDescent="0.2">
      <c r="A282" s="6" t="s">
        <v>55</v>
      </c>
      <c r="N282" s="5"/>
    </row>
    <row r="283" spans="1:14" ht="13.5" x14ac:dyDescent="0.2">
      <c r="A283" s="6" t="s">
        <v>27</v>
      </c>
      <c r="N283" s="5"/>
    </row>
    <row r="284" spans="1:14" ht="13.5" x14ac:dyDescent="0.2">
      <c r="A284" s="156"/>
      <c r="B284" s="157"/>
      <c r="C284" s="157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8"/>
    </row>
    <row r="285" spans="1:14" x14ac:dyDescent="0.2">
      <c r="A285" s="9" t="s">
        <v>6</v>
      </c>
      <c r="B285" s="9" t="s">
        <v>7</v>
      </c>
      <c r="C285" s="9" t="s">
        <v>8</v>
      </c>
      <c r="D285" s="9" t="s">
        <v>9</v>
      </c>
      <c r="E285" s="9" t="s">
        <v>10</v>
      </c>
      <c r="F285" s="9" t="s">
        <v>11</v>
      </c>
      <c r="G285" s="9" t="s">
        <v>12</v>
      </c>
      <c r="H285" s="9" t="s">
        <v>13</v>
      </c>
      <c r="I285" s="9" t="s">
        <v>14</v>
      </c>
      <c r="J285" s="9" t="s">
        <v>15</v>
      </c>
      <c r="K285" s="9" t="s">
        <v>16</v>
      </c>
      <c r="L285" s="9" t="s">
        <v>17</v>
      </c>
      <c r="M285" s="9" t="s">
        <v>18</v>
      </c>
      <c r="N285" s="9" t="s">
        <v>19</v>
      </c>
    </row>
    <row r="286" spans="1:14" x14ac:dyDescent="0.2">
      <c r="A286" s="10">
        <v>1947</v>
      </c>
      <c r="B286" s="11">
        <v>27.5</v>
      </c>
      <c r="C286" s="11">
        <v>27.5</v>
      </c>
      <c r="D286" s="11">
        <v>27.5</v>
      </c>
      <c r="E286" s="11">
        <v>27.5</v>
      </c>
      <c r="F286" s="11">
        <v>27.5</v>
      </c>
      <c r="G286" s="11">
        <v>27.5</v>
      </c>
      <c r="H286" s="11">
        <v>27.5</v>
      </c>
      <c r="I286" s="11">
        <v>27.5</v>
      </c>
      <c r="J286" s="11">
        <v>27.5</v>
      </c>
      <c r="K286" s="11">
        <v>27.6</v>
      </c>
      <c r="L286" s="11">
        <v>27.7</v>
      </c>
      <c r="M286" s="11">
        <v>27.7</v>
      </c>
      <c r="N286" s="11">
        <v>27.5</v>
      </c>
    </row>
    <row r="287" spans="1:14" x14ac:dyDescent="0.2">
      <c r="A287" s="10">
        <v>1948</v>
      </c>
      <c r="B287" s="12">
        <v>28.7</v>
      </c>
      <c r="C287" s="12">
        <v>31.6</v>
      </c>
      <c r="D287" s="12">
        <v>31.6</v>
      </c>
      <c r="E287" s="12">
        <v>31.6</v>
      </c>
      <c r="F287" s="12">
        <v>31.6</v>
      </c>
      <c r="G287" s="12">
        <v>31.6</v>
      </c>
      <c r="H287" s="12">
        <v>31.6</v>
      </c>
      <c r="I287" s="12">
        <v>39.1</v>
      </c>
      <c r="J287" s="12">
        <v>39.1</v>
      </c>
      <c r="K287" s="12">
        <v>39.6</v>
      </c>
      <c r="L287" s="12">
        <v>43.4</v>
      </c>
      <c r="M287" s="12">
        <v>45.4</v>
      </c>
      <c r="N287" s="12">
        <v>35.4</v>
      </c>
    </row>
    <row r="288" spans="1:14" x14ac:dyDescent="0.2">
      <c r="A288" s="10">
        <v>1949</v>
      </c>
      <c r="B288" s="11">
        <v>45.5</v>
      </c>
      <c r="C288" s="11">
        <v>45.5</v>
      </c>
      <c r="D288" s="11">
        <v>44.8</v>
      </c>
      <c r="E288" s="11">
        <v>36.799999999999997</v>
      </c>
      <c r="F288" s="11">
        <v>31</v>
      </c>
      <c r="G288" s="11">
        <v>25.7</v>
      </c>
      <c r="H288" s="11">
        <v>25.2</v>
      </c>
      <c r="I288" s="11">
        <v>26.7</v>
      </c>
      <c r="J288" s="11">
        <v>27</v>
      </c>
      <c r="K288" s="11">
        <v>25</v>
      </c>
      <c r="L288" s="11">
        <v>26.2</v>
      </c>
      <c r="M288" s="11">
        <v>26.2</v>
      </c>
      <c r="N288" s="11">
        <v>32.1</v>
      </c>
    </row>
    <row r="289" spans="1:14" x14ac:dyDescent="0.2">
      <c r="A289" s="10">
        <v>1950</v>
      </c>
      <c r="B289" s="12">
        <v>26.3</v>
      </c>
      <c r="C289" s="12">
        <v>26.2</v>
      </c>
      <c r="D289" s="12">
        <v>26.8</v>
      </c>
      <c r="E289" s="12">
        <v>28.4</v>
      </c>
      <c r="F289" s="12">
        <v>32</v>
      </c>
      <c r="G289" s="12">
        <v>39</v>
      </c>
      <c r="H289" s="12">
        <v>39.299999999999997</v>
      </c>
      <c r="I289" s="12">
        <v>39.299999999999997</v>
      </c>
      <c r="J289" s="12">
        <v>44.1</v>
      </c>
      <c r="K289" s="12">
        <v>45.6</v>
      </c>
      <c r="L289" s="12">
        <v>45.6</v>
      </c>
      <c r="M289" s="12">
        <v>45.6</v>
      </c>
      <c r="N289" s="12">
        <v>36.5</v>
      </c>
    </row>
    <row r="290" spans="1:14" x14ac:dyDescent="0.2">
      <c r="A290" s="10">
        <v>1951</v>
      </c>
      <c r="B290" s="11">
        <v>45.6</v>
      </c>
      <c r="C290" s="11">
        <v>45.6</v>
      </c>
      <c r="D290" s="11">
        <v>45.6</v>
      </c>
      <c r="E290" s="11">
        <v>45.6</v>
      </c>
      <c r="F290" s="11">
        <v>45.7</v>
      </c>
      <c r="G290" s="11">
        <v>45.7</v>
      </c>
      <c r="H290" s="11">
        <v>45.7</v>
      </c>
      <c r="I290" s="11">
        <v>45.7</v>
      </c>
      <c r="J290" s="11">
        <v>45.7</v>
      </c>
      <c r="K290" s="11">
        <v>50.7</v>
      </c>
      <c r="L290" s="11">
        <v>50.7</v>
      </c>
      <c r="M290" s="11">
        <v>50.7</v>
      </c>
      <c r="N290" s="11">
        <v>46.9</v>
      </c>
    </row>
    <row r="291" spans="1:14" x14ac:dyDescent="0.2">
      <c r="A291" s="10">
        <v>1952</v>
      </c>
      <c r="B291" s="12">
        <v>50.7</v>
      </c>
      <c r="C291" s="12">
        <v>50.7</v>
      </c>
      <c r="D291" s="12">
        <v>50.7</v>
      </c>
      <c r="E291" s="12">
        <v>50.7</v>
      </c>
      <c r="F291" s="12">
        <v>50.8</v>
      </c>
      <c r="G291" s="12">
        <v>42.1</v>
      </c>
      <c r="H291" s="12">
        <v>39.6</v>
      </c>
      <c r="I291" s="12">
        <v>37.1</v>
      </c>
      <c r="J291" s="12">
        <v>38.299999999999997</v>
      </c>
      <c r="K291" s="12">
        <v>35.799999999999997</v>
      </c>
      <c r="L291" s="12">
        <v>33.299999999999997</v>
      </c>
      <c r="M291" s="12">
        <v>33.299999999999997</v>
      </c>
      <c r="N291" s="12">
        <v>42.8</v>
      </c>
    </row>
    <row r="292" spans="1:14" x14ac:dyDescent="0.2">
      <c r="A292" s="10">
        <v>1953</v>
      </c>
      <c r="B292" s="11">
        <v>34.6</v>
      </c>
      <c r="C292" s="11">
        <v>30.8</v>
      </c>
      <c r="D292" s="11">
        <v>29.6</v>
      </c>
      <c r="E292" s="11">
        <v>29.6</v>
      </c>
      <c r="F292" s="11">
        <v>29.6</v>
      </c>
      <c r="G292" s="11">
        <v>29.6</v>
      </c>
      <c r="H292" s="11">
        <v>29.6</v>
      </c>
      <c r="I292" s="11">
        <v>28.9</v>
      </c>
      <c r="J292" s="11">
        <v>26.2</v>
      </c>
      <c r="K292" s="11">
        <v>26.2</v>
      </c>
      <c r="L292" s="11">
        <v>26.2</v>
      </c>
      <c r="M292" s="11">
        <v>26.2</v>
      </c>
      <c r="N292" s="11">
        <v>28.9</v>
      </c>
    </row>
    <row r="293" spans="1:14" x14ac:dyDescent="0.2">
      <c r="A293" s="10">
        <v>1954</v>
      </c>
      <c r="B293" s="12">
        <v>26.2</v>
      </c>
      <c r="C293" s="12">
        <v>24.4</v>
      </c>
      <c r="D293" s="12">
        <v>25.7</v>
      </c>
      <c r="E293" s="12">
        <v>26.9</v>
      </c>
      <c r="F293" s="12">
        <v>26.9</v>
      </c>
      <c r="G293" s="12">
        <v>28.8</v>
      </c>
      <c r="H293" s="12">
        <v>28.8</v>
      </c>
      <c r="I293" s="12">
        <v>28.8</v>
      </c>
      <c r="J293" s="12">
        <v>30</v>
      </c>
      <c r="K293" s="12">
        <v>30</v>
      </c>
      <c r="L293" s="12">
        <v>30</v>
      </c>
      <c r="M293" s="12">
        <v>30</v>
      </c>
      <c r="N293" s="12">
        <v>28</v>
      </c>
    </row>
    <row r="294" spans="1:14" x14ac:dyDescent="0.2">
      <c r="A294" s="10">
        <v>1955</v>
      </c>
      <c r="B294" s="11">
        <v>30</v>
      </c>
      <c r="C294" s="11">
        <v>30</v>
      </c>
      <c r="D294" s="11">
        <v>30</v>
      </c>
      <c r="E294" s="11">
        <v>31.3</v>
      </c>
      <c r="F294" s="11">
        <v>31.3</v>
      </c>
      <c r="G294" s="11">
        <v>31.3</v>
      </c>
      <c r="H294" s="11">
        <v>32.5</v>
      </c>
      <c r="I294" s="11">
        <v>32.5</v>
      </c>
      <c r="J294" s="11">
        <v>33.799999999999997</v>
      </c>
      <c r="K294" s="11">
        <v>33.799999999999997</v>
      </c>
      <c r="L294" s="11">
        <v>33.799999999999997</v>
      </c>
      <c r="M294" s="11">
        <v>33.799999999999997</v>
      </c>
      <c r="N294" s="11">
        <v>32</v>
      </c>
    </row>
    <row r="295" spans="1:14" x14ac:dyDescent="0.2">
      <c r="A295" s="10">
        <v>1956</v>
      </c>
      <c r="B295" s="12">
        <v>35</v>
      </c>
      <c r="C295" s="12">
        <v>35</v>
      </c>
      <c r="D295" s="12">
        <v>35</v>
      </c>
      <c r="E295" s="12">
        <v>35</v>
      </c>
      <c r="F295" s="12">
        <v>35</v>
      </c>
      <c r="G295" s="12">
        <v>35</v>
      </c>
      <c r="H295" s="12">
        <v>35</v>
      </c>
      <c r="I295" s="12">
        <v>35</v>
      </c>
      <c r="J295" s="12">
        <v>35</v>
      </c>
      <c r="K295" s="12">
        <v>35</v>
      </c>
      <c r="L295" s="12">
        <v>35</v>
      </c>
      <c r="M295" s="12">
        <v>35</v>
      </c>
      <c r="N295" s="12">
        <v>35</v>
      </c>
    </row>
    <row r="296" spans="1:14" x14ac:dyDescent="0.2">
      <c r="A296" s="10">
        <v>1957</v>
      </c>
      <c r="B296" s="11">
        <v>35</v>
      </c>
      <c r="C296" s="11">
        <v>35</v>
      </c>
      <c r="D296" s="11">
        <v>35</v>
      </c>
      <c r="E296" s="11">
        <v>35</v>
      </c>
      <c r="F296" s="11">
        <v>30</v>
      </c>
      <c r="G296" s="11">
        <v>28.8</v>
      </c>
      <c r="H296" s="11">
        <v>26.2</v>
      </c>
      <c r="I296" s="11">
        <v>26.2</v>
      </c>
      <c r="J296" s="11">
        <v>26.2</v>
      </c>
      <c r="K296" s="11">
        <v>26.2</v>
      </c>
      <c r="L296" s="11">
        <v>26.2</v>
      </c>
      <c r="M296" s="11">
        <v>26.2</v>
      </c>
      <c r="N296" s="11">
        <v>29.7</v>
      </c>
    </row>
    <row r="297" spans="1:14" x14ac:dyDescent="0.2">
      <c r="A297" s="10">
        <v>1958</v>
      </c>
      <c r="B297" s="12">
        <v>26.2</v>
      </c>
      <c r="C297" s="12">
        <v>26.2</v>
      </c>
      <c r="D297" s="12">
        <v>26.2</v>
      </c>
      <c r="E297" s="12">
        <v>26.2</v>
      </c>
      <c r="F297" s="12">
        <v>26.2</v>
      </c>
      <c r="G297" s="12">
        <v>26.2</v>
      </c>
      <c r="H297" s="12">
        <v>26.2</v>
      </c>
      <c r="I297" s="12">
        <v>26.2</v>
      </c>
      <c r="J297" s="12">
        <v>26.2</v>
      </c>
      <c r="K297" s="12">
        <v>28.8</v>
      </c>
      <c r="L297" s="12">
        <v>30</v>
      </c>
      <c r="M297" s="12">
        <v>30</v>
      </c>
      <c r="N297" s="12">
        <v>27.1</v>
      </c>
    </row>
    <row r="298" spans="1:14" x14ac:dyDescent="0.2">
      <c r="A298" s="10">
        <v>1959</v>
      </c>
      <c r="B298" s="11">
        <v>30</v>
      </c>
      <c r="C298" s="11">
        <v>30</v>
      </c>
      <c r="D298" s="11">
        <v>28.8</v>
      </c>
      <c r="E298" s="11">
        <v>28.8</v>
      </c>
      <c r="F298" s="11">
        <v>28.8</v>
      </c>
      <c r="G298" s="11">
        <v>28.8</v>
      </c>
      <c r="H298" s="11">
        <v>28.8</v>
      </c>
      <c r="I298" s="11">
        <v>28.8</v>
      </c>
      <c r="J298" s="11">
        <v>28.8</v>
      </c>
      <c r="K298" s="11">
        <v>31.3</v>
      </c>
      <c r="L298" s="11">
        <v>32.5</v>
      </c>
      <c r="M298" s="11">
        <v>32.5</v>
      </c>
      <c r="N298" s="11">
        <v>29.8</v>
      </c>
    </row>
    <row r="299" spans="1:14" x14ac:dyDescent="0.2">
      <c r="A299" s="10">
        <v>1960</v>
      </c>
      <c r="B299" s="12">
        <v>33.799999999999997</v>
      </c>
      <c r="C299" s="12">
        <v>33.799999999999997</v>
      </c>
      <c r="D299" s="12">
        <v>33.799999999999997</v>
      </c>
      <c r="E299" s="12">
        <v>33.799999999999997</v>
      </c>
      <c r="F299" s="12">
        <v>33.799999999999997</v>
      </c>
      <c r="G299" s="12">
        <v>33.799999999999997</v>
      </c>
      <c r="H299" s="12">
        <v>33.799999999999997</v>
      </c>
      <c r="I299" s="12">
        <v>33.799999999999997</v>
      </c>
      <c r="J299" s="12">
        <v>33.799999999999997</v>
      </c>
      <c r="K299" s="12">
        <v>33.799999999999997</v>
      </c>
      <c r="L299" s="12">
        <v>33.799999999999997</v>
      </c>
      <c r="M299" s="12">
        <v>32.5</v>
      </c>
      <c r="N299" s="12">
        <v>33.6</v>
      </c>
    </row>
    <row r="300" spans="1:14" x14ac:dyDescent="0.2">
      <c r="A300" s="10">
        <v>1961</v>
      </c>
      <c r="B300" s="11">
        <v>30</v>
      </c>
      <c r="C300" s="11">
        <v>30</v>
      </c>
      <c r="D300" s="11">
        <v>30</v>
      </c>
      <c r="E300" s="11">
        <v>30</v>
      </c>
      <c r="F300" s="11">
        <v>30</v>
      </c>
      <c r="G300" s="11">
        <v>30</v>
      </c>
      <c r="H300" s="11">
        <v>30</v>
      </c>
      <c r="I300" s="11">
        <v>30</v>
      </c>
      <c r="J300" s="11">
        <v>30</v>
      </c>
      <c r="K300" s="11">
        <v>30</v>
      </c>
      <c r="L300" s="11">
        <v>30</v>
      </c>
      <c r="M300" s="11">
        <v>31.3</v>
      </c>
      <c r="N300" s="11">
        <v>30.1</v>
      </c>
    </row>
    <row r="301" spans="1:14" x14ac:dyDescent="0.2">
      <c r="A301" s="10">
        <v>1962</v>
      </c>
      <c r="B301" s="12">
        <v>31.3</v>
      </c>
      <c r="C301" s="12">
        <v>31.3</v>
      </c>
      <c r="D301" s="12">
        <v>31.3</v>
      </c>
      <c r="E301" s="12">
        <v>30</v>
      </c>
      <c r="F301" s="12">
        <v>30</v>
      </c>
      <c r="G301" s="12">
        <v>30</v>
      </c>
      <c r="H301" s="12">
        <v>30</v>
      </c>
      <c r="I301" s="12">
        <v>30</v>
      </c>
      <c r="J301" s="12">
        <v>30</v>
      </c>
      <c r="K301" s="12">
        <v>30</v>
      </c>
      <c r="L301" s="12">
        <v>30</v>
      </c>
      <c r="M301" s="12">
        <v>30</v>
      </c>
      <c r="N301" s="12">
        <v>30.3</v>
      </c>
    </row>
    <row r="302" spans="1:14" x14ac:dyDescent="0.2">
      <c r="A302" s="10">
        <v>1963</v>
      </c>
      <c r="B302" s="11">
        <v>30</v>
      </c>
      <c r="C302" s="11">
        <v>30</v>
      </c>
      <c r="D302" s="11">
        <v>30</v>
      </c>
      <c r="E302" s="11">
        <v>30</v>
      </c>
      <c r="F302" s="11">
        <v>30</v>
      </c>
      <c r="G302" s="11">
        <v>30.6</v>
      </c>
      <c r="H302" s="11">
        <v>31.3</v>
      </c>
      <c r="I302" s="11">
        <v>32.5</v>
      </c>
      <c r="J302" s="11">
        <v>32.5</v>
      </c>
      <c r="K302" s="11">
        <v>32.5</v>
      </c>
      <c r="L302" s="11">
        <v>32.5</v>
      </c>
      <c r="M302" s="11">
        <v>33.799999999999997</v>
      </c>
      <c r="N302" s="11">
        <v>31.3</v>
      </c>
    </row>
    <row r="303" spans="1:14" x14ac:dyDescent="0.2">
      <c r="A303" s="10">
        <v>1964</v>
      </c>
      <c r="B303" s="12">
        <v>33.799999999999997</v>
      </c>
      <c r="C303" s="12">
        <v>33.799999999999997</v>
      </c>
      <c r="D303" s="12">
        <v>33.799999999999997</v>
      </c>
      <c r="E303" s="12">
        <v>35</v>
      </c>
      <c r="F303" s="12">
        <v>35</v>
      </c>
      <c r="G303" s="12">
        <v>35</v>
      </c>
      <c r="H303" s="12">
        <v>35</v>
      </c>
      <c r="I303" s="12">
        <v>35</v>
      </c>
      <c r="J303" s="12">
        <v>35</v>
      </c>
      <c r="K303" s="12">
        <v>35</v>
      </c>
      <c r="L303" s="12">
        <v>37.5</v>
      </c>
      <c r="M303" s="12">
        <v>37.5</v>
      </c>
      <c r="N303" s="12">
        <v>35.1</v>
      </c>
    </row>
    <row r="304" spans="1:14" x14ac:dyDescent="0.2">
      <c r="A304" s="10">
        <v>1965</v>
      </c>
      <c r="B304" s="11">
        <v>37.5</v>
      </c>
      <c r="C304" s="11">
        <v>37.5</v>
      </c>
      <c r="D304" s="11">
        <v>37.5</v>
      </c>
      <c r="E304" s="11">
        <v>37.5</v>
      </c>
      <c r="F304" s="11">
        <v>37.5</v>
      </c>
      <c r="G304" s="11">
        <v>37.5</v>
      </c>
      <c r="H304" s="11">
        <v>37.5</v>
      </c>
      <c r="I304" s="11">
        <v>37.5</v>
      </c>
      <c r="J304" s="11">
        <v>37.5</v>
      </c>
      <c r="K304" s="11">
        <v>37.5</v>
      </c>
      <c r="L304" s="11">
        <v>37.5</v>
      </c>
      <c r="M304" s="11">
        <v>37.5</v>
      </c>
      <c r="N304" s="11">
        <v>37.5</v>
      </c>
    </row>
    <row r="305" spans="1:14" x14ac:dyDescent="0.2">
      <c r="A305" s="10">
        <v>1966</v>
      </c>
      <c r="B305" s="12">
        <v>37.5</v>
      </c>
      <c r="C305" s="12">
        <v>37.5</v>
      </c>
      <c r="D305" s="12">
        <v>37.5</v>
      </c>
      <c r="E305" s="12">
        <v>37.5</v>
      </c>
      <c r="F305" s="12">
        <v>37.5</v>
      </c>
      <c r="G305" s="12">
        <v>37.5</v>
      </c>
      <c r="H305" s="12">
        <v>37.5</v>
      </c>
      <c r="I305" s="12">
        <v>37.5</v>
      </c>
      <c r="J305" s="12">
        <v>37.5</v>
      </c>
      <c r="K305" s="12">
        <v>37.5</v>
      </c>
      <c r="L305" s="12">
        <v>37.5</v>
      </c>
      <c r="M305" s="12">
        <v>37.5</v>
      </c>
      <c r="N305" s="12">
        <v>37.5</v>
      </c>
    </row>
    <row r="306" spans="1:14" x14ac:dyDescent="0.2">
      <c r="A306" s="10">
        <v>1967</v>
      </c>
      <c r="B306" s="11">
        <v>37.5</v>
      </c>
      <c r="C306" s="11">
        <v>37.5</v>
      </c>
      <c r="D306" s="11">
        <v>37.5</v>
      </c>
      <c r="E306" s="11">
        <v>37.5</v>
      </c>
      <c r="F306" s="11">
        <v>35.4</v>
      </c>
      <c r="G306" s="11">
        <v>35.4</v>
      </c>
      <c r="H306" s="11">
        <v>35</v>
      </c>
      <c r="I306" s="11">
        <v>35</v>
      </c>
      <c r="J306" s="11">
        <v>35</v>
      </c>
      <c r="K306" s="11">
        <v>35</v>
      </c>
      <c r="L306" s="11">
        <v>35</v>
      </c>
      <c r="M306" s="11">
        <v>35</v>
      </c>
      <c r="N306" s="11">
        <v>35.9</v>
      </c>
    </row>
    <row r="307" spans="1:14" x14ac:dyDescent="0.2">
      <c r="A307" s="10">
        <v>1968</v>
      </c>
      <c r="B307" s="12">
        <v>35</v>
      </c>
      <c r="C307" s="12">
        <v>35</v>
      </c>
      <c r="D307" s="12">
        <v>35</v>
      </c>
      <c r="E307" s="12">
        <v>35</v>
      </c>
      <c r="F307" s="12">
        <v>35</v>
      </c>
      <c r="G307" s="12">
        <v>35</v>
      </c>
      <c r="H307" s="12">
        <v>35</v>
      </c>
      <c r="I307" s="12">
        <v>35</v>
      </c>
      <c r="J307" s="12">
        <v>35</v>
      </c>
      <c r="K307" s="12">
        <v>35</v>
      </c>
      <c r="L307" s="12">
        <v>35</v>
      </c>
      <c r="M307" s="12">
        <v>35</v>
      </c>
      <c r="N307" s="12">
        <v>35</v>
      </c>
    </row>
    <row r="308" spans="1:14" x14ac:dyDescent="0.2">
      <c r="A308" s="10">
        <v>1969</v>
      </c>
      <c r="B308" s="11">
        <v>36.299999999999997</v>
      </c>
      <c r="C308" s="11">
        <v>36.299999999999997</v>
      </c>
      <c r="D308" s="11">
        <v>36.299999999999997</v>
      </c>
      <c r="E308" s="11">
        <v>36.299999999999997</v>
      </c>
      <c r="F308" s="11">
        <v>37.5</v>
      </c>
      <c r="G308" s="11">
        <v>37.5</v>
      </c>
      <c r="H308" s="11">
        <v>37.5</v>
      </c>
      <c r="I308" s="11">
        <v>37.5</v>
      </c>
      <c r="J308" s="11">
        <v>39.4</v>
      </c>
      <c r="K308" s="11">
        <v>40</v>
      </c>
      <c r="L308" s="11">
        <v>40</v>
      </c>
      <c r="M308" s="11">
        <v>40</v>
      </c>
      <c r="N308" s="11">
        <v>37.9</v>
      </c>
    </row>
    <row r="309" spans="1:14" x14ac:dyDescent="0.2">
      <c r="A309" s="10">
        <v>1970</v>
      </c>
      <c r="B309" s="12">
        <v>40</v>
      </c>
      <c r="C309" s="12">
        <v>40</v>
      </c>
      <c r="D309" s="12">
        <v>40</v>
      </c>
      <c r="E309" s="12">
        <v>40</v>
      </c>
      <c r="F309" s="12">
        <v>40</v>
      </c>
      <c r="G309" s="12">
        <v>40</v>
      </c>
      <c r="H309" s="12">
        <v>40</v>
      </c>
      <c r="I309" s="12">
        <v>40</v>
      </c>
      <c r="J309" s="12">
        <v>38.799999999999997</v>
      </c>
      <c r="K309" s="12">
        <v>38.799999999999997</v>
      </c>
      <c r="L309" s="12">
        <v>38.799999999999997</v>
      </c>
      <c r="M309" s="12">
        <v>38.799999999999997</v>
      </c>
      <c r="N309" s="12">
        <v>39.6</v>
      </c>
    </row>
    <row r="310" spans="1:14" x14ac:dyDescent="0.2">
      <c r="A310" s="10">
        <v>1971</v>
      </c>
      <c r="B310" s="11">
        <v>37.5</v>
      </c>
      <c r="C310" s="11">
        <v>37.5</v>
      </c>
      <c r="D310" s="11">
        <v>37.5</v>
      </c>
      <c r="E310" s="11">
        <v>38.799999999999997</v>
      </c>
      <c r="F310" s="11">
        <v>39.4</v>
      </c>
      <c r="G310" s="11">
        <v>40</v>
      </c>
      <c r="H310" s="11">
        <v>40</v>
      </c>
      <c r="I310" s="11">
        <v>42.5</v>
      </c>
      <c r="J310" s="11">
        <v>42.5</v>
      </c>
      <c r="K310" s="11">
        <v>42.5</v>
      </c>
      <c r="L310" s="11">
        <v>42.5</v>
      </c>
      <c r="M310" s="11">
        <v>42.5</v>
      </c>
      <c r="N310" s="11">
        <v>40.299999999999997</v>
      </c>
    </row>
    <row r="311" spans="1:14" x14ac:dyDescent="0.2">
      <c r="A311" s="10">
        <v>1972</v>
      </c>
      <c r="B311" s="12">
        <v>42.5</v>
      </c>
      <c r="C311" s="12">
        <v>42.5</v>
      </c>
      <c r="D311" s="12">
        <v>42.5</v>
      </c>
      <c r="E311" s="12">
        <v>43.8</v>
      </c>
      <c r="F311" s="12">
        <v>45</v>
      </c>
      <c r="G311" s="12">
        <v>45</v>
      </c>
      <c r="H311" s="12">
        <v>45</v>
      </c>
      <c r="I311" s="12">
        <v>45</v>
      </c>
      <c r="J311" s="12">
        <v>45</v>
      </c>
      <c r="K311" s="12">
        <v>45</v>
      </c>
      <c r="L311" s="12">
        <v>45</v>
      </c>
      <c r="M311" s="12">
        <v>45</v>
      </c>
      <c r="N311" s="12">
        <v>44.3</v>
      </c>
    </row>
    <row r="312" spans="1:14" x14ac:dyDescent="0.2">
      <c r="A312" s="10">
        <v>1973</v>
      </c>
      <c r="B312" s="11">
        <v>45.7</v>
      </c>
      <c r="C312" s="11">
        <v>48.2</v>
      </c>
      <c r="D312" s="11">
        <v>49.1</v>
      </c>
      <c r="E312" s="11">
        <v>51</v>
      </c>
      <c r="F312" s="11">
        <v>51.6</v>
      </c>
      <c r="G312" s="11">
        <v>53.5</v>
      </c>
      <c r="H312" s="11">
        <v>51.6</v>
      </c>
      <c r="I312" s="11">
        <v>51.6</v>
      </c>
      <c r="J312" s="11">
        <v>51.6</v>
      </c>
      <c r="K312" s="11">
        <v>51.6</v>
      </c>
      <c r="L312" s="11">
        <v>51.6</v>
      </c>
      <c r="M312" s="11">
        <v>75</v>
      </c>
      <c r="N312" s="11">
        <v>52.7</v>
      </c>
    </row>
    <row r="313" spans="1:14" x14ac:dyDescent="0.2">
      <c r="A313" s="10">
        <v>1974</v>
      </c>
      <c r="B313" s="12">
        <v>78.8</v>
      </c>
      <c r="C313" s="12">
        <v>79.400000000000006</v>
      </c>
      <c r="D313" s="12">
        <v>79.400000000000006</v>
      </c>
      <c r="E313" s="12">
        <v>86.9</v>
      </c>
      <c r="F313" s="12">
        <v>86.9</v>
      </c>
      <c r="G313" s="12">
        <v>88.2</v>
      </c>
      <c r="H313" s="12">
        <v>88.2</v>
      </c>
      <c r="I313" s="12">
        <v>95</v>
      </c>
      <c r="J313" s="12">
        <v>97.5</v>
      </c>
      <c r="K313" s="12">
        <v>97.5</v>
      </c>
      <c r="L313" s="12">
        <v>97.5</v>
      </c>
      <c r="M313" s="12">
        <v>97.5</v>
      </c>
      <c r="N313" s="12">
        <v>89.4</v>
      </c>
    </row>
    <row r="314" spans="1:14" x14ac:dyDescent="0.2">
      <c r="A314" s="10">
        <v>1975</v>
      </c>
      <c r="B314" s="11">
        <v>98.2</v>
      </c>
      <c r="C314" s="11">
        <v>96.7</v>
      </c>
      <c r="D314" s="11">
        <v>96.7</v>
      </c>
      <c r="E314" s="11">
        <v>96.7</v>
      </c>
      <c r="F314" s="11">
        <v>96.7</v>
      </c>
      <c r="G314" s="11">
        <v>96.9</v>
      </c>
      <c r="H314" s="11">
        <v>96.9</v>
      </c>
      <c r="I314" s="11">
        <v>96.7</v>
      </c>
      <c r="J314" s="11">
        <v>96.7</v>
      </c>
      <c r="K314" s="11">
        <v>99.4</v>
      </c>
      <c r="L314" s="11">
        <v>96.7</v>
      </c>
      <c r="M314" s="11">
        <v>96.7</v>
      </c>
      <c r="N314" s="11">
        <v>97.1</v>
      </c>
    </row>
    <row r="315" spans="1:14" x14ac:dyDescent="0.2">
      <c r="A315" s="10">
        <v>1976</v>
      </c>
      <c r="B315" s="12">
        <v>92.5</v>
      </c>
      <c r="C315" s="12">
        <v>92.5</v>
      </c>
      <c r="D315" s="12">
        <v>92.5</v>
      </c>
      <c r="E315" s="12">
        <v>92.5</v>
      </c>
      <c r="F315" s="12">
        <v>92.5</v>
      </c>
      <c r="G315" s="12">
        <v>92.5</v>
      </c>
      <c r="H315" s="12">
        <v>92.5</v>
      </c>
      <c r="I315" s="12">
        <v>96.3</v>
      </c>
      <c r="J315" s="12">
        <v>96.3</v>
      </c>
      <c r="K315" s="12">
        <v>98.8</v>
      </c>
      <c r="L315" s="12">
        <v>92.5</v>
      </c>
      <c r="M315" s="12">
        <v>92.5</v>
      </c>
      <c r="N315" s="12">
        <v>93.7</v>
      </c>
    </row>
    <row r="316" spans="1:14" x14ac:dyDescent="0.2">
      <c r="A316" s="10">
        <v>1977</v>
      </c>
      <c r="B316" s="11">
        <v>92.5</v>
      </c>
      <c r="C316" s="11">
        <v>92.5</v>
      </c>
      <c r="D316" s="11">
        <v>92.5</v>
      </c>
      <c r="E316" s="11">
        <v>92.5</v>
      </c>
      <c r="F316" s="11">
        <v>92.5</v>
      </c>
      <c r="G316" s="11">
        <v>85</v>
      </c>
      <c r="H316" s="11">
        <v>85</v>
      </c>
      <c r="I316" s="11">
        <v>85</v>
      </c>
      <c r="J316" s="11">
        <v>85</v>
      </c>
      <c r="K316" s="11">
        <v>78.8</v>
      </c>
      <c r="L316" s="11">
        <v>76.900000000000006</v>
      </c>
      <c r="M316" s="11">
        <v>76.3</v>
      </c>
      <c r="N316" s="11">
        <v>86.2</v>
      </c>
    </row>
    <row r="317" spans="1:14" x14ac:dyDescent="0.2">
      <c r="A317" s="10">
        <v>1978</v>
      </c>
      <c r="B317" s="12">
        <v>76.3</v>
      </c>
      <c r="C317" s="12">
        <v>76.3</v>
      </c>
      <c r="D317" s="12">
        <v>72.5</v>
      </c>
      <c r="E317" s="12">
        <v>72.5</v>
      </c>
      <c r="F317" s="12">
        <v>72.5</v>
      </c>
      <c r="G317" s="12">
        <v>75</v>
      </c>
      <c r="H317" s="12">
        <v>75</v>
      </c>
      <c r="I317" s="12">
        <v>81.900000000000006</v>
      </c>
      <c r="J317" s="12">
        <v>81.900000000000006</v>
      </c>
      <c r="K317" s="12">
        <v>85.7</v>
      </c>
      <c r="L317" s="12">
        <v>86.9</v>
      </c>
      <c r="M317" s="12">
        <v>86.9</v>
      </c>
      <c r="N317" s="12">
        <v>78.599999999999994</v>
      </c>
    </row>
    <row r="318" spans="1:14" x14ac:dyDescent="0.2">
      <c r="A318" s="10">
        <v>1979</v>
      </c>
      <c r="B318" s="11">
        <v>86.9</v>
      </c>
      <c r="C318" s="11">
        <v>93.8</v>
      </c>
      <c r="D318" s="11">
        <v>93.8</v>
      </c>
      <c r="E318" s="11">
        <v>98.8</v>
      </c>
      <c r="F318" s="11">
        <v>98.8</v>
      </c>
      <c r="G318" s="11">
        <v>98.8</v>
      </c>
      <c r="H318" s="11">
        <v>101.3</v>
      </c>
      <c r="I318" s="11">
        <v>92.5</v>
      </c>
      <c r="J318" s="11">
        <v>90.7</v>
      </c>
      <c r="K318" s="11">
        <v>93.8</v>
      </c>
      <c r="L318" s="11">
        <v>90.7</v>
      </c>
      <c r="M318" s="11">
        <v>93.8</v>
      </c>
      <c r="N318" s="11">
        <v>94.5</v>
      </c>
    </row>
    <row r="319" spans="1:14" x14ac:dyDescent="0.2">
      <c r="A319" s="10">
        <v>1980</v>
      </c>
      <c r="B319" s="12">
        <v>93.8</v>
      </c>
      <c r="C319" s="12">
        <v>96.3</v>
      </c>
      <c r="D319" s="12">
        <v>98.8</v>
      </c>
      <c r="E319" s="12">
        <v>96.3</v>
      </c>
      <c r="F319" s="12">
        <v>93.8</v>
      </c>
      <c r="G319" s="12">
        <v>93.8</v>
      </c>
      <c r="H319" s="12">
        <v>88.8</v>
      </c>
      <c r="I319" s="12">
        <v>88.8</v>
      </c>
      <c r="J319" s="12">
        <v>92.9</v>
      </c>
      <c r="K319" s="12">
        <v>96.3</v>
      </c>
      <c r="L319" s="12">
        <v>99.1</v>
      </c>
      <c r="M319" s="12">
        <v>104.1</v>
      </c>
      <c r="N319" s="12">
        <v>95.2</v>
      </c>
    </row>
    <row r="320" spans="1:14" x14ac:dyDescent="0.2">
      <c r="A320" s="10">
        <v>1981</v>
      </c>
      <c r="B320" s="11">
        <v>104.1</v>
      </c>
      <c r="C320" s="11">
        <v>104.1</v>
      </c>
      <c r="D320" s="11">
        <v>104.1</v>
      </c>
      <c r="E320" s="11">
        <v>109.1</v>
      </c>
      <c r="F320" s="11">
        <v>116.6</v>
      </c>
      <c r="G320" s="11">
        <v>116.6</v>
      </c>
      <c r="H320" s="11">
        <v>116.6</v>
      </c>
      <c r="I320" s="11">
        <v>124.8</v>
      </c>
      <c r="J320" s="11">
        <v>124.8</v>
      </c>
      <c r="K320" s="11">
        <v>119.4</v>
      </c>
      <c r="L320" s="11">
        <v>121</v>
      </c>
      <c r="M320" s="11">
        <v>109.4</v>
      </c>
      <c r="N320" s="11">
        <v>114.2</v>
      </c>
    </row>
    <row r="321" spans="1:14" x14ac:dyDescent="0.2">
      <c r="A321" s="10">
        <v>1982</v>
      </c>
      <c r="B321" s="12">
        <v>106.6</v>
      </c>
      <c r="C321" s="12">
        <v>109.1</v>
      </c>
      <c r="D321" s="12">
        <v>102.9</v>
      </c>
      <c r="E321" s="12">
        <v>91.9</v>
      </c>
      <c r="F321" s="12">
        <v>91.9</v>
      </c>
      <c r="G321" s="12">
        <v>91.9</v>
      </c>
      <c r="H321" s="12">
        <v>98.2</v>
      </c>
      <c r="I321" s="12">
        <v>98.2</v>
      </c>
      <c r="J321" s="12">
        <v>106</v>
      </c>
      <c r="K321" s="12">
        <v>104.4</v>
      </c>
      <c r="L321" s="12">
        <v>101.9</v>
      </c>
      <c r="M321" s="12">
        <v>96.9</v>
      </c>
      <c r="N321" s="12">
        <v>100</v>
      </c>
    </row>
    <row r="322" spans="1:14" x14ac:dyDescent="0.2">
      <c r="A322" s="10">
        <v>1983</v>
      </c>
      <c r="B322" s="11">
        <v>101</v>
      </c>
      <c r="C322" s="11">
        <v>101</v>
      </c>
      <c r="D322" s="11">
        <v>96</v>
      </c>
      <c r="E322" s="11">
        <v>96</v>
      </c>
      <c r="F322" s="11">
        <v>101</v>
      </c>
      <c r="G322" s="11">
        <v>101</v>
      </c>
      <c r="H322" s="11">
        <v>101</v>
      </c>
      <c r="I322" s="11">
        <v>108.5</v>
      </c>
      <c r="J322" s="11">
        <v>116</v>
      </c>
      <c r="K322" s="11">
        <v>116</v>
      </c>
      <c r="L322" s="11">
        <v>123.5</v>
      </c>
      <c r="M322" s="11">
        <v>123.5</v>
      </c>
      <c r="N322" s="11">
        <v>107</v>
      </c>
    </row>
    <row r="323" spans="1:14" x14ac:dyDescent="0.2">
      <c r="A323" s="10">
        <v>1984</v>
      </c>
      <c r="B323" s="12">
        <v>126.9</v>
      </c>
      <c r="C323" s="12">
        <v>128.5</v>
      </c>
      <c r="D323" s="12">
        <v>133.5</v>
      </c>
      <c r="E323" s="12">
        <v>133.5</v>
      </c>
      <c r="F323" s="12">
        <v>133.19999999999999</v>
      </c>
      <c r="G323" s="12">
        <v>133.19999999999999</v>
      </c>
      <c r="H323" s="12">
        <v>125.4</v>
      </c>
      <c r="I323" s="12">
        <v>123.5</v>
      </c>
      <c r="J323" s="12">
        <v>121</v>
      </c>
      <c r="K323" s="12">
        <v>113.5</v>
      </c>
      <c r="L323" s="12">
        <v>113.5</v>
      </c>
      <c r="M323" s="12">
        <v>113.5</v>
      </c>
      <c r="N323" s="12">
        <v>124.9</v>
      </c>
    </row>
    <row r="324" spans="1:14" x14ac:dyDescent="0.2">
      <c r="A324" s="10">
        <v>1985</v>
      </c>
      <c r="B324" s="11">
        <v>113.5</v>
      </c>
      <c r="C324" s="11">
        <v>108.5</v>
      </c>
      <c r="D324" s="11">
        <v>113.5</v>
      </c>
      <c r="E324" s="11">
        <v>118.5</v>
      </c>
      <c r="F324" s="11">
        <v>118.5</v>
      </c>
      <c r="G324" s="11">
        <v>118.5</v>
      </c>
      <c r="H324" s="11">
        <v>111</v>
      </c>
      <c r="I324" s="11">
        <v>103.5</v>
      </c>
      <c r="J324" s="11">
        <v>103.5</v>
      </c>
      <c r="K324" s="11">
        <v>96</v>
      </c>
      <c r="L324" s="11">
        <v>88.5</v>
      </c>
      <c r="M324" s="11">
        <v>88.5</v>
      </c>
      <c r="N324" s="11">
        <v>106.8</v>
      </c>
    </row>
    <row r="325" spans="1:14" x14ac:dyDescent="0.2">
      <c r="A325" s="10">
        <v>1986</v>
      </c>
      <c r="B325" s="12">
        <v>88.5</v>
      </c>
      <c r="C325" s="12">
        <v>88.5</v>
      </c>
      <c r="D325" s="12">
        <v>88.5</v>
      </c>
      <c r="E325" s="12">
        <v>84.4</v>
      </c>
      <c r="F325" s="12">
        <v>88.5</v>
      </c>
      <c r="G325" s="12">
        <v>96.3</v>
      </c>
      <c r="H325" s="12">
        <v>107.3</v>
      </c>
      <c r="I325" s="12">
        <v>111</v>
      </c>
      <c r="J325" s="12">
        <v>111</v>
      </c>
      <c r="K325" s="12">
        <v>118.5</v>
      </c>
      <c r="L325" s="12">
        <v>122.3</v>
      </c>
      <c r="M325" s="12">
        <v>113.8</v>
      </c>
      <c r="N325" s="12">
        <v>101.6</v>
      </c>
    </row>
    <row r="326" spans="1:14" x14ac:dyDescent="0.2">
      <c r="A326" s="10">
        <v>1987</v>
      </c>
      <c r="B326" s="11">
        <v>107.3</v>
      </c>
      <c r="C326" s="11">
        <v>103.5</v>
      </c>
      <c r="D326" s="11">
        <v>103.5</v>
      </c>
      <c r="E326" s="11">
        <v>103.5</v>
      </c>
      <c r="F326" s="11">
        <v>109.1</v>
      </c>
      <c r="G326" s="11">
        <v>113.5</v>
      </c>
      <c r="H326" s="11">
        <v>120.1</v>
      </c>
      <c r="I326" s="11">
        <v>120.1</v>
      </c>
      <c r="J326" s="11">
        <v>113.5</v>
      </c>
      <c r="K326" s="11">
        <v>108.5</v>
      </c>
      <c r="L326" s="11">
        <v>108.5</v>
      </c>
      <c r="M326" s="11">
        <v>113.5</v>
      </c>
      <c r="N326" s="11">
        <v>110.4</v>
      </c>
    </row>
    <row r="327" spans="1:14" x14ac:dyDescent="0.2">
      <c r="A327" s="10">
        <v>1988</v>
      </c>
      <c r="B327" s="12">
        <v>113.5</v>
      </c>
      <c r="C327" s="12">
        <v>117.3</v>
      </c>
      <c r="D327" s="12">
        <v>122.3</v>
      </c>
      <c r="E327" s="12">
        <v>134.80000000000001</v>
      </c>
      <c r="F327" s="12">
        <v>143.5</v>
      </c>
      <c r="G327" s="12">
        <v>162.30000000000001</v>
      </c>
      <c r="H327" s="12">
        <v>171</v>
      </c>
      <c r="I327" s="12">
        <v>171</v>
      </c>
      <c r="J327" s="12">
        <v>174.8</v>
      </c>
      <c r="K327" s="12">
        <v>170.1</v>
      </c>
      <c r="L327" s="12">
        <v>181.3</v>
      </c>
      <c r="M327" s="12">
        <v>188.8</v>
      </c>
      <c r="N327" s="12">
        <v>154.19999999999999</v>
      </c>
    </row>
    <row r="328" spans="1:14" x14ac:dyDescent="0.2">
      <c r="A328" s="10">
        <v>1989</v>
      </c>
      <c r="B328" s="11">
        <v>200.1</v>
      </c>
      <c r="C328" s="11">
        <v>218.2</v>
      </c>
      <c r="D328" s="11">
        <v>238.9</v>
      </c>
      <c r="E328" s="11">
        <v>226.4</v>
      </c>
      <c r="F328" s="11">
        <v>213.9</v>
      </c>
      <c r="G328" s="11">
        <v>201</v>
      </c>
      <c r="H328" s="11">
        <v>201.3</v>
      </c>
      <c r="I328" s="11">
        <v>206</v>
      </c>
      <c r="J328" s="11">
        <v>201</v>
      </c>
      <c r="K328" s="11">
        <v>201</v>
      </c>
      <c r="L328" s="11">
        <v>197.3</v>
      </c>
      <c r="M328" s="11">
        <v>183.5</v>
      </c>
      <c r="N328" s="11">
        <v>207.4</v>
      </c>
    </row>
    <row r="329" spans="1:14" x14ac:dyDescent="0.2">
      <c r="A329" s="10">
        <v>1990</v>
      </c>
      <c r="B329" s="12">
        <v>171</v>
      </c>
      <c r="C329" s="12">
        <v>163.5</v>
      </c>
      <c r="D329" s="12">
        <v>182.3</v>
      </c>
      <c r="E329" s="12">
        <v>204.8</v>
      </c>
      <c r="F329" s="12">
        <v>218.5</v>
      </c>
      <c r="G329" s="12">
        <v>218.5</v>
      </c>
      <c r="H329" s="12">
        <v>218.2</v>
      </c>
      <c r="I329" s="12">
        <v>211</v>
      </c>
      <c r="J329" s="12">
        <v>200.7</v>
      </c>
      <c r="K329" s="12">
        <v>172.9</v>
      </c>
      <c r="L329" s="12">
        <v>162.19999999999999</v>
      </c>
      <c r="M329" s="12">
        <v>167</v>
      </c>
      <c r="N329" s="12">
        <v>190.9</v>
      </c>
    </row>
    <row r="330" spans="1:14" x14ac:dyDescent="0.2">
      <c r="A330" s="10">
        <v>1991</v>
      </c>
      <c r="B330" s="11">
        <v>148.19999999999999</v>
      </c>
      <c r="C330" s="11">
        <v>150.1</v>
      </c>
      <c r="D330" s="11">
        <v>148.80000000000001</v>
      </c>
      <c r="E330" s="11">
        <v>163.6</v>
      </c>
      <c r="F330" s="11">
        <v>137.6</v>
      </c>
      <c r="G330" s="11">
        <v>138.19999999999999</v>
      </c>
      <c r="H330" s="11">
        <v>136.6</v>
      </c>
      <c r="I330" s="11">
        <v>134.4</v>
      </c>
      <c r="J330" s="11">
        <v>130.4</v>
      </c>
      <c r="K330" s="11">
        <v>124.4</v>
      </c>
      <c r="L330" s="11">
        <v>133.1</v>
      </c>
      <c r="M330" s="11">
        <v>150.1</v>
      </c>
      <c r="N330" s="11">
        <v>141.30000000000001</v>
      </c>
    </row>
    <row r="331" spans="1:14" x14ac:dyDescent="0.2">
      <c r="A331" s="10">
        <v>1992</v>
      </c>
      <c r="B331" s="12">
        <v>142.69999999999999</v>
      </c>
      <c r="C331" s="12">
        <v>139.9</v>
      </c>
      <c r="D331" s="12">
        <v>146.1</v>
      </c>
      <c r="E331" s="12">
        <v>160.19999999999999</v>
      </c>
      <c r="F331" s="12">
        <v>163.6</v>
      </c>
      <c r="G331" s="12">
        <v>175.1</v>
      </c>
      <c r="H331" s="12">
        <v>158.69999999999999</v>
      </c>
      <c r="I331" s="12">
        <v>165.6</v>
      </c>
      <c r="J331" s="12">
        <v>170.8</v>
      </c>
      <c r="K331" s="12">
        <v>148.69999999999999</v>
      </c>
      <c r="L331" s="12">
        <v>128.30000000000001</v>
      </c>
      <c r="M331" s="12">
        <v>129.80000000000001</v>
      </c>
      <c r="N331" s="12">
        <v>152.5</v>
      </c>
    </row>
    <row r="332" spans="1:14" x14ac:dyDescent="0.2">
      <c r="A332" s="10">
        <v>1993</v>
      </c>
      <c r="B332" s="11">
        <v>130.4</v>
      </c>
      <c r="C332" s="11">
        <v>134</v>
      </c>
      <c r="D332" s="11">
        <v>124.1</v>
      </c>
      <c r="E332" s="11">
        <v>128</v>
      </c>
      <c r="F332" s="11">
        <v>126.6</v>
      </c>
      <c r="G332" s="11">
        <v>115.9</v>
      </c>
      <c r="H332" s="11">
        <v>120.1</v>
      </c>
      <c r="I332" s="11">
        <v>110.8</v>
      </c>
      <c r="J332" s="11">
        <v>111</v>
      </c>
      <c r="K332" s="11">
        <v>113.7</v>
      </c>
      <c r="L332" s="11">
        <v>116.4</v>
      </c>
      <c r="M332" s="11">
        <v>124.9</v>
      </c>
      <c r="N332" s="11">
        <v>121.3</v>
      </c>
    </row>
    <row r="333" spans="1:14" x14ac:dyDescent="0.2">
      <c r="A333" s="10">
        <v>1994</v>
      </c>
      <c r="B333" s="12">
        <v>123.7</v>
      </c>
      <c r="C333" s="12">
        <v>116.7</v>
      </c>
      <c r="D333" s="12">
        <v>115.2</v>
      </c>
      <c r="E333" s="12">
        <v>116.5</v>
      </c>
      <c r="F333" s="12">
        <v>118.7</v>
      </c>
      <c r="G333" s="12">
        <v>122.2</v>
      </c>
      <c r="H333" s="12">
        <v>121.3</v>
      </c>
      <c r="I333" s="12">
        <v>118.7</v>
      </c>
      <c r="J333" s="12">
        <v>124.4</v>
      </c>
      <c r="K333" s="12">
        <v>131</v>
      </c>
      <c r="L333" s="12">
        <v>149</v>
      </c>
      <c r="M333" s="12">
        <v>141.30000000000001</v>
      </c>
      <c r="N333" s="12">
        <v>124.9</v>
      </c>
    </row>
    <row r="334" spans="1:14" x14ac:dyDescent="0.2">
      <c r="A334" s="10">
        <v>1995</v>
      </c>
      <c r="B334" s="11">
        <v>148.6</v>
      </c>
      <c r="C334" s="11">
        <v>129.5</v>
      </c>
      <c r="D334" s="11">
        <v>135.69999999999999</v>
      </c>
      <c r="E334" s="11">
        <v>139</v>
      </c>
      <c r="F334" s="11">
        <v>136.4</v>
      </c>
      <c r="G334" s="11">
        <v>132.4</v>
      </c>
      <c r="H334" s="11">
        <v>134.30000000000001</v>
      </c>
      <c r="I334" s="11">
        <v>129.69999999999999</v>
      </c>
      <c r="J334" s="11">
        <v>126.6</v>
      </c>
      <c r="K334" s="11">
        <v>127.5</v>
      </c>
      <c r="L334" s="11">
        <v>129.9</v>
      </c>
      <c r="M334" s="11">
        <v>133.30000000000001</v>
      </c>
      <c r="N334" s="11">
        <v>133.6</v>
      </c>
    </row>
    <row r="335" spans="1:14" x14ac:dyDescent="0.2">
      <c r="A335" s="10">
        <v>1996</v>
      </c>
      <c r="B335" s="12">
        <v>128.9</v>
      </c>
      <c r="C335" s="12">
        <v>128.69999999999999</v>
      </c>
      <c r="D335" s="12">
        <v>133.5</v>
      </c>
      <c r="E335" s="12">
        <v>129.1</v>
      </c>
      <c r="F335" s="12">
        <v>128.80000000000001</v>
      </c>
      <c r="G335" s="12">
        <v>124.7</v>
      </c>
      <c r="H335" s="12">
        <v>124.6</v>
      </c>
      <c r="I335" s="12">
        <v>128.1</v>
      </c>
      <c r="J335" s="12">
        <v>127.4</v>
      </c>
      <c r="K335" s="12">
        <v>128.9</v>
      </c>
      <c r="L335" s="12">
        <v>134.1</v>
      </c>
      <c r="M335" s="12">
        <v>131.5</v>
      </c>
      <c r="N335" s="12">
        <v>129</v>
      </c>
    </row>
    <row r="336" spans="1:14" x14ac:dyDescent="0.2">
      <c r="A336" s="10">
        <v>1997</v>
      </c>
      <c r="B336" s="11">
        <v>137.69999999999999</v>
      </c>
      <c r="C336" s="11">
        <v>146.80000000000001</v>
      </c>
      <c r="D336" s="11">
        <v>156.30000000000001</v>
      </c>
      <c r="E336" s="11">
        <v>154.6</v>
      </c>
      <c r="F336" s="11">
        <v>163.9</v>
      </c>
      <c r="G336" s="11">
        <v>167.6</v>
      </c>
      <c r="H336" s="11">
        <v>184.5</v>
      </c>
      <c r="I336" s="11">
        <v>202.4</v>
      </c>
      <c r="J336" s="11">
        <v>200.2</v>
      </c>
      <c r="K336" s="11">
        <v>159.1</v>
      </c>
      <c r="L336" s="11">
        <v>144.80000000000001</v>
      </c>
      <c r="M336" s="11">
        <v>135</v>
      </c>
      <c r="N336" s="11">
        <v>162.69999999999999</v>
      </c>
    </row>
    <row r="337" spans="1:14" x14ac:dyDescent="0.2">
      <c r="A337" s="10">
        <v>1998</v>
      </c>
      <c r="B337" s="12">
        <v>131.30000000000001</v>
      </c>
      <c r="C337" s="12">
        <v>130.69999999999999</v>
      </c>
      <c r="D337" s="12">
        <v>126.4</v>
      </c>
      <c r="E337" s="12">
        <v>138</v>
      </c>
      <c r="F337" s="12">
        <v>132.5</v>
      </c>
      <c r="G337" s="12">
        <v>127.8</v>
      </c>
      <c r="H337" s="12">
        <v>130.80000000000001</v>
      </c>
      <c r="I337" s="12">
        <v>128.19999999999999</v>
      </c>
      <c r="J337" s="12">
        <v>127.5</v>
      </c>
      <c r="K337" s="12">
        <v>118.2</v>
      </c>
      <c r="L337" s="12">
        <v>120</v>
      </c>
      <c r="M337" s="12">
        <v>121.5</v>
      </c>
      <c r="N337" s="12">
        <v>127.7</v>
      </c>
    </row>
    <row r="338" spans="1:14" x14ac:dyDescent="0.2">
      <c r="A338" s="10">
        <v>1999</v>
      </c>
      <c r="B338" s="11">
        <v>119.7</v>
      </c>
      <c r="C338" s="11">
        <v>129.5</v>
      </c>
      <c r="D338" s="11">
        <v>128.69999999999999</v>
      </c>
      <c r="E338" s="11">
        <v>125.2</v>
      </c>
      <c r="F338" s="11">
        <v>131.69999999999999</v>
      </c>
      <c r="G338" s="11">
        <v>126.2</v>
      </c>
      <c r="H338" s="11">
        <v>135.9</v>
      </c>
      <c r="I338" s="11">
        <v>140</v>
      </c>
      <c r="J338" s="11">
        <v>147.80000000000001</v>
      </c>
      <c r="K338" s="11">
        <v>139.1</v>
      </c>
      <c r="L338" s="11">
        <v>140.5</v>
      </c>
      <c r="M338" s="11">
        <v>144.69999999999999</v>
      </c>
      <c r="N338" s="11">
        <v>134.1</v>
      </c>
    </row>
    <row r="339" spans="1:14" x14ac:dyDescent="0.2">
      <c r="A339" s="10">
        <v>2000</v>
      </c>
      <c r="B339" s="12">
        <v>148.19999999999999</v>
      </c>
      <c r="C339" s="12">
        <v>135.5</v>
      </c>
      <c r="D339" s="12">
        <v>139.80000000000001</v>
      </c>
      <c r="E339" s="12">
        <v>141.6</v>
      </c>
      <c r="F339" s="12">
        <v>141.30000000000001</v>
      </c>
      <c r="G339" s="12">
        <v>136.5</v>
      </c>
      <c r="H339" s="12">
        <v>139.4</v>
      </c>
      <c r="I339" s="12">
        <v>146.5</v>
      </c>
      <c r="J339" s="12">
        <v>154.4</v>
      </c>
      <c r="K339" s="12">
        <v>138.19999999999999</v>
      </c>
      <c r="L339" s="12">
        <v>131.6</v>
      </c>
      <c r="M339" s="12">
        <v>140.19999999999999</v>
      </c>
      <c r="N339" s="12">
        <v>141.1</v>
      </c>
    </row>
    <row r="340" spans="1:14" x14ac:dyDescent="0.2">
      <c r="A340" s="10">
        <v>2001</v>
      </c>
      <c r="B340" s="11">
        <v>129</v>
      </c>
      <c r="C340" s="11">
        <v>127.2</v>
      </c>
      <c r="D340" s="11">
        <v>125.8</v>
      </c>
      <c r="E340" s="11">
        <v>123.2</v>
      </c>
      <c r="F340" s="11">
        <v>118</v>
      </c>
      <c r="G340" s="11">
        <v>114</v>
      </c>
      <c r="H340" s="11">
        <v>109.7</v>
      </c>
      <c r="I340" s="11">
        <v>105.3</v>
      </c>
      <c r="J340" s="11">
        <v>104</v>
      </c>
      <c r="K340" s="11">
        <v>99.6</v>
      </c>
      <c r="L340" s="11">
        <v>100.3</v>
      </c>
      <c r="M340" s="11">
        <v>96.5</v>
      </c>
      <c r="N340" s="11">
        <v>112.7</v>
      </c>
    </row>
    <row r="341" spans="1:14" x14ac:dyDescent="0.2">
      <c r="A341" s="10">
        <v>2002</v>
      </c>
      <c r="B341" s="12">
        <v>105</v>
      </c>
      <c r="C341" s="12">
        <v>98.6</v>
      </c>
      <c r="D341" s="12">
        <v>105.2</v>
      </c>
      <c r="E341" s="12">
        <v>102.5</v>
      </c>
      <c r="F341" s="12">
        <v>100.1</v>
      </c>
      <c r="G341" s="12">
        <v>99.8</v>
      </c>
      <c r="H341" s="12">
        <v>104.5</v>
      </c>
      <c r="I341" s="12">
        <v>94.8</v>
      </c>
      <c r="J341" s="12">
        <v>99.9</v>
      </c>
      <c r="K341" s="12">
        <v>96.5</v>
      </c>
      <c r="L341" s="12">
        <v>90.8</v>
      </c>
      <c r="M341" s="12">
        <v>97.1</v>
      </c>
      <c r="N341" s="12">
        <v>99.6</v>
      </c>
    </row>
    <row r="342" spans="1:14" x14ac:dyDescent="0.2">
      <c r="A342" s="151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</row>
    <row r="343" spans="1:14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</row>
    <row r="344" spans="1:14" x14ac:dyDescent="0.2">
      <c r="A344" s="152"/>
      <c r="B344" s="152"/>
      <c r="C344" s="152"/>
      <c r="D344" s="152"/>
      <c r="E344" s="152"/>
      <c r="F344" s="152"/>
      <c r="G344" s="152"/>
      <c r="H344" s="152"/>
      <c r="I344" s="152"/>
      <c r="J344" s="152"/>
      <c r="K344" s="152"/>
      <c r="L344" s="152"/>
      <c r="M344" s="152"/>
      <c r="N344" s="152"/>
    </row>
    <row r="345" spans="1:14" x14ac:dyDescent="0.2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3.5" x14ac:dyDescent="0.2">
      <c r="A346" s="1" t="s">
        <v>56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</row>
    <row r="347" spans="1:14" ht="13.5" x14ac:dyDescent="0.2">
      <c r="A347" s="4" t="s">
        <v>2</v>
      </c>
      <c r="N347" s="5"/>
    </row>
    <row r="348" spans="1:14" ht="13.5" x14ac:dyDescent="0.2">
      <c r="A348" s="6" t="s">
        <v>29</v>
      </c>
      <c r="N348" s="5"/>
    </row>
    <row r="349" spans="1:14" ht="13.5" x14ac:dyDescent="0.2">
      <c r="A349" s="6" t="s">
        <v>57</v>
      </c>
      <c r="N349" s="5"/>
    </row>
    <row r="350" spans="1:14" ht="13.5" x14ac:dyDescent="0.2">
      <c r="A350" s="6" t="s">
        <v>27</v>
      </c>
      <c r="N350" s="5"/>
    </row>
    <row r="351" spans="1:14" ht="13.5" x14ac:dyDescent="0.2">
      <c r="A351" s="156"/>
      <c r="B351" s="157"/>
      <c r="C351" s="157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8"/>
    </row>
    <row r="352" spans="1:14" x14ac:dyDescent="0.2">
      <c r="A352" s="9" t="s">
        <v>6</v>
      </c>
      <c r="B352" s="9" t="s">
        <v>7</v>
      </c>
      <c r="C352" s="9" t="s">
        <v>8</v>
      </c>
      <c r="D352" s="9" t="s">
        <v>9</v>
      </c>
      <c r="E352" s="9" t="s">
        <v>10</v>
      </c>
      <c r="F352" s="9" t="s">
        <v>11</v>
      </c>
      <c r="G352" s="9" t="s">
        <v>12</v>
      </c>
      <c r="H352" s="9" t="s">
        <v>13</v>
      </c>
      <c r="I352" s="9" t="s">
        <v>14</v>
      </c>
      <c r="J352" s="9" t="s">
        <v>15</v>
      </c>
      <c r="K352" s="9" t="s">
        <v>16</v>
      </c>
      <c r="L352" s="9" t="s">
        <v>17</v>
      </c>
      <c r="M352" s="9" t="s">
        <v>18</v>
      </c>
      <c r="N352" s="9" t="s">
        <v>19</v>
      </c>
    </row>
    <row r="353" spans="1:14" x14ac:dyDescent="0.2">
      <c r="A353" s="10">
        <v>1962</v>
      </c>
      <c r="B353" s="11">
        <v>32.1</v>
      </c>
      <c r="C353" s="11">
        <v>32.1</v>
      </c>
      <c r="D353" s="11">
        <v>32.1</v>
      </c>
      <c r="E353" s="11">
        <v>31.4</v>
      </c>
      <c r="F353" s="11">
        <v>31.4</v>
      </c>
      <c r="G353" s="11">
        <v>31.4</v>
      </c>
      <c r="H353" s="11">
        <v>30.8</v>
      </c>
      <c r="I353" s="11">
        <v>30.8</v>
      </c>
      <c r="J353" s="11">
        <v>30.8</v>
      </c>
      <c r="K353" s="11">
        <v>30.8</v>
      </c>
      <c r="L353" s="11">
        <v>30.8</v>
      </c>
      <c r="M353" s="11">
        <v>30.8</v>
      </c>
      <c r="N353" s="11">
        <v>31.3</v>
      </c>
    </row>
    <row r="354" spans="1:14" x14ac:dyDescent="0.2">
      <c r="A354" s="10">
        <v>1963</v>
      </c>
      <c r="B354" s="12">
        <v>30.8</v>
      </c>
      <c r="C354" s="12">
        <v>30.8</v>
      </c>
      <c r="D354" s="12">
        <v>30.8</v>
      </c>
      <c r="E354" s="12">
        <v>30.8</v>
      </c>
      <c r="F354" s="12">
        <v>30.8</v>
      </c>
      <c r="G354" s="12">
        <v>31.4</v>
      </c>
      <c r="H354" s="12">
        <v>32.1</v>
      </c>
      <c r="I354" s="12">
        <v>33.9</v>
      </c>
      <c r="J354" s="12">
        <v>33.9</v>
      </c>
      <c r="K354" s="12">
        <v>33.9</v>
      </c>
      <c r="L354" s="12">
        <v>33.9</v>
      </c>
      <c r="M354" s="12">
        <v>35.200000000000003</v>
      </c>
      <c r="N354" s="12">
        <v>32.4</v>
      </c>
    </row>
    <row r="355" spans="1:14" x14ac:dyDescent="0.2">
      <c r="A355" s="10">
        <v>1964</v>
      </c>
      <c r="B355" s="11">
        <v>35.200000000000003</v>
      </c>
      <c r="C355" s="11">
        <v>35.200000000000003</v>
      </c>
      <c r="D355" s="11">
        <v>35.200000000000003</v>
      </c>
      <c r="E355" s="11">
        <v>37.1</v>
      </c>
      <c r="F355" s="11">
        <v>37.1</v>
      </c>
      <c r="G355" s="11">
        <v>37.1</v>
      </c>
      <c r="H355" s="11">
        <v>37.1</v>
      </c>
      <c r="I355" s="11">
        <v>37.1</v>
      </c>
      <c r="J355" s="11">
        <v>37.1</v>
      </c>
      <c r="K355" s="11">
        <v>37.1</v>
      </c>
      <c r="L355" s="11">
        <v>39.6</v>
      </c>
      <c r="M355" s="11">
        <v>39.6</v>
      </c>
      <c r="N355" s="11">
        <v>37</v>
      </c>
    </row>
    <row r="356" spans="1:14" x14ac:dyDescent="0.2">
      <c r="A356" s="10">
        <v>1965</v>
      </c>
      <c r="B356" s="12">
        <v>39.6</v>
      </c>
      <c r="C356" s="12">
        <v>39.6</v>
      </c>
      <c r="D356" s="12">
        <v>39.6</v>
      </c>
      <c r="E356" s="12">
        <v>39.6</v>
      </c>
      <c r="F356" s="12">
        <v>39.6</v>
      </c>
      <c r="G356" s="12">
        <v>39.6</v>
      </c>
      <c r="H356" s="12">
        <v>39.6</v>
      </c>
      <c r="I356" s="12">
        <v>39.6</v>
      </c>
      <c r="J356" s="12">
        <v>39.6</v>
      </c>
      <c r="K356" s="12">
        <v>39.6</v>
      </c>
      <c r="L356" s="12">
        <v>39.6</v>
      </c>
      <c r="M356" s="12">
        <v>39.6</v>
      </c>
      <c r="N356" s="12">
        <v>39.6</v>
      </c>
    </row>
    <row r="357" spans="1:14" x14ac:dyDescent="0.2">
      <c r="A357" s="10">
        <v>1966</v>
      </c>
      <c r="B357" s="11">
        <v>39.6</v>
      </c>
      <c r="C357" s="11">
        <v>39.6</v>
      </c>
      <c r="D357" s="11">
        <v>39.6</v>
      </c>
      <c r="E357" s="11">
        <v>39.6</v>
      </c>
      <c r="F357" s="11">
        <v>39.6</v>
      </c>
      <c r="G357" s="11">
        <v>39.6</v>
      </c>
      <c r="H357" s="11">
        <v>39.6</v>
      </c>
      <c r="I357" s="11">
        <v>39.6</v>
      </c>
      <c r="J357" s="11">
        <v>39.6</v>
      </c>
      <c r="K357" s="11">
        <v>39.6</v>
      </c>
      <c r="L357" s="11">
        <v>39.6</v>
      </c>
      <c r="M357" s="11">
        <v>39.6</v>
      </c>
      <c r="N357" s="11">
        <v>39.6</v>
      </c>
    </row>
    <row r="358" spans="1:14" x14ac:dyDescent="0.2">
      <c r="A358" s="10">
        <v>1967</v>
      </c>
      <c r="B358" s="12">
        <v>39.6</v>
      </c>
      <c r="C358" s="12">
        <v>39.6</v>
      </c>
      <c r="D358" s="12">
        <v>39.6</v>
      </c>
      <c r="E358" s="12">
        <v>39.6</v>
      </c>
      <c r="F358" s="12">
        <v>37.1</v>
      </c>
      <c r="G358" s="12">
        <v>37.1</v>
      </c>
      <c r="H358" s="12">
        <v>36.4</v>
      </c>
      <c r="I358" s="12">
        <v>36.4</v>
      </c>
      <c r="J358" s="12">
        <v>36.4</v>
      </c>
      <c r="K358" s="12">
        <v>36.4</v>
      </c>
      <c r="L358" s="12">
        <v>36.4</v>
      </c>
      <c r="M358" s="12">
        <v>36.4</v>
      </c>
      <c r="N358" s="12">
        <v>37.6</v>
      </c>
    </row>
    <row r="359" spans="1:14" x14ac:dyDescent="0.2">
      <c r="A359" s="10">
        <v>1968</v>
      </c>
      <c r="B359" s="11">
        <v>36.4</v>
      </c>
      <c r="C359" s="11">
        <v>36.4</v>
      </c>
      <c r="D359" s="11">
        <v>36.4</v>
      </c>
      <c r="E359" s="11">
        <v>36.4</v>
      </c>
      <c r="F359" s="11">
        <v>36.4</v>
      </c>
      <c r="G359" s="11">
        <v>36.4</v>
      </c>
      <c r="H359" s="11">
        <v>36.4</v>
      </c>
      <c r="I359" s="11">
        <v>36.4</v>
      </c>
      <c r="J359" s="11">
        <v>36.4</v>
      </c>
      <c r="K359" s="11">
        <v>36.4</v>
      </c>
      <c r="L359" s="11">
        <v>36.4</v>
      </c>
      <c r="M359" s="11">
        <v>36.4</v>
      </c>
      <c r="N359" s="11">
        <v>36.4</v>
      </c>
    </row>
    <row r="360" spans="1:14" x14ac:dyDescent="0.2">
      <c r="A360" s="10">
        <v>1969</v>
      </c>
      <c r="B360" s="12">
        <v>38</v>
      </c>
      <c r="C360" s="12">
        <v>37.700000000000003</v>
      </c>
      <c r="D360" s="12">
        <v>37.700000000000003</v>
      </c>
      <c r="E360" s="12">
        <v>37.700000000000003</v>
      </c>
      <c r="F360" s="12">
        <v>38.9</v>
      </c>
      <c r="G360" s="12">
        <v>38.9</v>
      </c>
      <c r="H360" s="12">
        <v>38.9</v>
      </c>
      <c r="I360" s="12">
        <v>38.9</v>
      </c>
      <c r="J360" s="12">
        <v>40.799999999999997</v>
      </c>
      <c r="K360" s="12">
        <v>41.5</v>
      </c>
      <c r="L360" s="12">
        <v>41.5</v>
      </c>
      <c r="M360" s="12">
        <v>41.5</v>
      </c>
      <c r="N360" s="12">
        <v>39.4</v>
      </c>
    </row>
    <row r="361" spans="1:14" x14ac:dyDescent="0.2">
      <c r="A361" s="10">
        <v>1970</v>
      </c>
      <c r="B361" s="11">
        <v>41.5</v>
      </c>
      <c r="C361" s="11">
        <v>41.5</v>
      </c>
      <c r="D361" s="11">
        <v>41.5</v>
      </c>
      <c r="E361" s="11">
        <v>41.5</v>
      </c>
      <c r="F361" s="11">
        <v>41.5</v>
      </c>
      <c r="G361" s="11">
        <v>41.5</v>
      </c>
      <c r="H361" s="11">
        <v>41.5</v>
      </c>
      <c r="I361" s="11">
        <v>41.5</v>
      </c>
      <c r="J361" s="11">
        <v>40.200000000000003</v>
      </c>
      <c r="K361" s="11">
        <v>40.200000000000003</v>
      </c>
      <c r="L361" s="11">
        <v>40.200000000000003</v>
      </c>
      <c r="M361" s="11">
        <v>40.200000000000003</v>
      </c>
      <c r="N361" s="11">
        <v>41.1</v>
      </c>
    </row>
    <row r="362" spans="1:14" x14ac:dyDescent="0.2">
      <c r="A362" s="10">
        <v>1971</v>
      </c>
      <c r="B362" s="12">
        <v>40.200000000000003</v>
      </c>
      <c r="C362" s="12">
        <v>40.200000000000003</v>
      </c>
      <c r="D362" s="12">
        <v>40.200000000000003</v>
      </c>
      <c r="E362" s="12">
        <v>40.799999999999997</v>
      </c>
      <c r="F362" s="12">
        <v>41.5</v>
      </c>
      <c r="G362" s="12">
        <v>42.1</v>
      </c>
      <c r="H362" s="12">
        <v>42.7</v>
      </c>
      <c r="I362" s="12">
        <v>45.2</v>
      </c>
      <c r="J362" s="12">
        <v>45.2</v>
      </c>
      <c r="K362" s="12">
        <v>45.2</v>
      </c>
      <c r="L362" s="12">
        <v>45.2</v>
      </c>
      <c r="M362" s="12">
        <v>45.2</v>
      </c>
      <c r="N362" s="12">
        <v>42.8</v>
      </c>
    </row>
    <row r="363" spans="1:14" x14ac:dyDescent="0.2">
      <c r="A363" s="10">
        <v>1972</v>
      </c>
      <c r="B363" s="11">
        <v>45.2</v>
      </c>
      <c r="C363" s="11">
        <v>45.2</v>
      </c>
      <c r="D363" s="11">
        <v>45.2</v>
      </c>
      <c r="E363" s="11">
        <v>46.5</v>
      </c>
      <c r="F363" s="11">
        <v>47.7</v>
      </c>
      <c r="G363" s="11">
        <v>47.7</v>
      </c>
      <c r="H363" s="11">
        <v>47.7</v>
      </c>
      <c r="I363" s="11">
        <v>47.7</v>
      </c>
      <c r="J363" s="11">
        <v>47.7</v>
      </c>
      <c r="K363" s="11">
        <v>47.7</v>
      </c>
      <c r="L363" s="11">
        <v>47.7</v>
      </c>
      <c r="M363" s="11">
        <v>47.7</v>
      </c>
      <c r="N363" s="11">
        <v>47</v>
      </c>
    </row>
    <row r="364" spans="1:14" x14ac:dyDescent="0.2">
      <c r="A364" s="10">
        <v>1973</v>
      </c>
      <c r="B364" s="12">
        <v>48.4</v>
      </c>
      <c r="C364" s="12">
        <v>51.1</v>
      </c>
      <c r="D364" s="12">
        <v>52.4</v>
      </c>
      <c r="E364" s="12">
        <v>53.7</v>
      </c>
      <c r="F364" s="12">
        <v>53.7</v>
      </c>
      <c r="G364" s="12">
        <v>53.7</v>
      </c>
      <c r="H364" s="12">
        <v>53.7</v>
      </c>
      <c r="I364" s="12">
        <v>53.7</v>
      </c>
      <c r="J364" s="12">
        <v>53.7</v>
      </c>
      <c r="K364" s="12">
        <v>53.7</v>
      </c>
      <c r="L364" s="12">
        <v>53.7</v>
      </c>
      <c r="M364" s="12">
        <v>77.900000000000006</v>
      </c>
      <c r="N364" s="12">
        <v>55</v>
      </c>
    </row>
    <row r="365" spans="1:14" x14ac:dyDescent="0.2">
      <c r="A365" s="10">
        <v>1974</v>
      </c>
      <c r="B365" s="11">
        <v>82.9</v>
      </c>
      <c r="C365" s="11">
        <v>84.2</v>
      </c>
      <c r="D365" s="11">
        <v>84.2</v>
      </c>
      <c r="E365" s="11">
        <v>91.7</v>
      </c>
      <c r="F365" s="11">
        <v>91.7</v>
      </c>
      <c r="G365" s="11">
        <v>91.7</v>
      </c>
      <c r="H365" s="11">
        <v>91.7</v>
      </c>
      <c r="I365" s="11">
        <v>101.2</v>
      </c>
      <c r="J365" s="11">
        <v>101.2</v>
      </c>
      <c r="K365" s="11">
        <v>101.2</v>
      </c>
      <c r="L365" s="11">
        <v>101.2</v>
      </c>
      <c r="M365" s="11">
        <v>101.2</v>
      </c>
      <c r="N365" s="11">
        <v>93.7</v>
      </c>
    </row>
    <row r="366" spans="1:14" x14ac:dyDescent="0.2">
      <c r="A366" s="10">
        <v>1975</v>
      </c>
      <c r="B366" s="12">
        <v>101.2</v>
      </c>
      <c r="C366" s="12">
        <v>96.1</v>
      </c>
      <c r="D366" s="12">
        <v>99.3</v>
      </c>
      <c r="E366" s="12">
        <v>99.3</v>
      </c>
      <c r="F366" s="12">
        <v>99.3</v>
      </c>
      <c r="G366" s="12">
        <v>97.4</v>
      </c>
      <c r="H366" s="12">
        <v>97.4</v>
      </c>
      <c r="I366" s="12">
        <v>97.4</v>
      </c>
      <c r="J366" s="12">
        <v>99.3</v>
      </c>
      <c r="K366" s="12">
        <v>101.8</v>
      </c>
      <c r="L366" s="12">
        <v>97.4</v>
      </c>
      <c r="M366" s="12">
        <v>99.3</v>
      </c>
      <c r="N366" s="12">
        <v>98.7</v>
      </c>
    </row>
    <row r="367" spans="1:14" x14ac:dyDescent="0.2">
      <c r="A367" s="10">
        <v>1976</v>
      </c>
      <c r="B367" s="11">
        <v>96.8</v>
      </c>
      <c r="C367" s="11">
        <v>94.2</v>
      </c>
      <c r="D367" s="11">
        <v>94.2</v>
      </c>
      <c r="E367" s="11">
        <v>94.2</v>
      </c>
      <c r="F367" s="11">
        <v>94.9</v>
      </c>
      <c r="G367" s="11">
        <v>94.2</v>
      </c>
      <c r="H367" s="11">
        <v>94.2</v>
      </c>
      <c r="I367" s="11">
        <v>98</v>
      </c>
      <c r="J367" s="11">
        <v>98</v>
      </c>
      <c r="K367" s="11">
        <v>100.5</v>
      </c>
      <c r="L367" s="11">
        <v>94.2</v>
      </c>
      <c r="M367" s="11">
        <v>94.2</v>
      </c>
      <c r="N367" s="11">
        <v>95.7</v>
      </c>
    </row>
    <row r="368" spans="1:14" x14ac:dyDescent="0.2">
      <c r="A368" s="10">
        <v>1977</v>
      </c>
      <c r="B368" s="12">
        <v>94.2</v>
      </c>
      <c r="C368" s="12">
        <v>94.2</v>
      </c>
      <c r="D368" s="12">
        <v>94.2</v>
      </c>
      <c r="E368" s="12">
        <v>94.2</v>
      </c>
      <c r="F368" s="12">
        <v>94.2</v>
      </c>
      <c r="G368" s="12">
        <v>86.7</v>
      </c>
      <c r="H368" s="12">
        <v>86.7</v>
      </c>
      <c r="I368" s="12">
        <v>85.4</v>
      </c>
      <c r="J368" s="12">
        <v>86.7</v>
      </c>
      <c r="K368" s="12">
        <v>79.8</v>
      </c>
      <c r="L368" s="12">
        <v>77.900000000000006</v>
      </c>
      <c r="M368" s="12">
        <v>77.900000000000006</v>
      </c>
      <c r="N368" s="12">
        <v>87.7</v>
      </c>
    </row>
    <row r="369" spans="1:14" x14ac:dyDescent="0.2">
      <c r="A369" s="10">
        <v>1978</v>
      </c>
      <c r="B369" s="11">
        <v>77.900000000000006</v>
      </c>
      <c r="C369" s="11">
        <v>77.900000000000006</v>
      </c>
      <c r="D369" s="11">
        <v>74.099999999999994</v>
      </c>
      <c r="E369" s="11">
        <v>74.099999999999994</v>
      </c>
      <c r="F369" s="11">
        <v>74.099999999999994</v>
      </c>
      <c r="G369" s="11">
        <v>79.2</v>
      </c>
      <c r="H369" s="11">
        <v>78.5</v>
      </c>
      <c r="I369" s="11">
        <v>82.3</v>
      </c>
      <c r="J369" s="11">
        <v>82.9</v>
      </c>
      <c r="K369" s="11">
        <v>86.7</v>
      </c>
      <c r="L369" s="11">
        <v>88</v>
      </c>
      <c r="M369" s="11">
        <v>88</v>
      </c>
      <c r="N369" s="11">
        <v>80.3</v>
      </c>
    </row>
    <row r="370" spans="1:14" x14ac:dyDescent="0.2">
      <c r="A370" s="10">
        <v>1979</v>
      </c>
      <c r="B370" s="12">
        <v>88</v>
      </c>
      <c r="C370" s="12">
        <v>94.9</v>
      </c>
      <c r="D370" s="12">
        <v>94.9</v>
      </c>
      <c r="E370" s="12">
        <v>99.9</v>
      </c>
      <c r="F370" s="12">
        <v>99.9</v>
      </c>
      <c r="G370" s="12">
        <v>99.9</v>
      </c>
      <c r="H370" s="12">
        <v>102.4</v>
      </c>
      <c r="I370" s="12">
        <v>97.4</v>
      </c>
      <c r="J370" s="12">
        <v>97.4</v>
      </c>
      <c r="K370" s="12">
        <v>95.5</v>
      </c>
      <c r="L370" s="12">
        <v>92.4</v>
      </c>
      <c r="M370" s="12">
        <v>95.5</v>
      </c>
      <c r="N370" s="12">
        <v>96.5</v>
      </c>
    </row>
    <row r="371" spans="1:14" x14ac:dyDescent="0.2">
      <c r="A371" s="10">
        <v>1980</v>
      </c>
      <c r="B371" s="11">
        <v>95.5</v>
      </c>
      <c r="C371" s="11">
        <v>98</v>
      </c>
      <c r="D371" s="11">
        <v>100.5</v>
      </c>
      <c r="E371" s="11">
        <v>98</v>
      </c>
      <c r="F371" s="11">
        <v>95.5</v>
      </c>
      <c r="G371" s="11">
        <v>95.5</v>
      </c>
      <c r="H371" s="11">
        <v>90.5</v>
      </c>
      <c r="I371" s="11">
        <v>90.5</v>
      </c>
      <c r="J371" s="11">
        <v>93.3</v>
      </c>
      <c r="K371" s="11">
        <v>96.5</v>
      </c>
      <c r="L371" s="11">
        <v>99.9</v>
      </c>
      <c r="M371" s="11">
        <v>104.9</v>
      </c>
      <c r="N371" s="11">
        <v>96.5</v>
      </c>
    </row>
    <row r="372" spans="1:14" x14ac:dyDescent="0.2">
      <c r="A372" s="10">
        <v>1981</v>
      </c>
      <c r="B372" s="12">
        <v>104.9</v>
      </c>
      <c r="C372" s="12">
        <v>104.9</v>
      </c>
      <c r="D372" s="12">
        <v>104.9</v>
      </c>
      <c r="E372" s="12">
        <v>109.9</v>
      </c>
      <c r="F372" s="12">
        <v>117.5</v>
      </c>
      <c r="G372" s="12">
        <v>117.5</v>
      </c>
      <c r="H372" s="12">
        <v>117.5</v>
      </c>
      <c r="I372" s="12">
        <v>125</v>
      </c>
      <c r="J372" s="12">
        <v>125</v>
      </c>
      <c r="K372" s="12">
        <v>119.7</v>
      </c>
      <c r="L372" s="12">
        <v>120.9</v>
      </c>
      <c r="M372" s="12">
        <v>112.2</v>
      </c>
      <c r="N372" s="12">
        <v>115</v>
      </c>
    </row>
    <row r="373" spans="1:14" x14ac:dyDescent="0.2">
      <c r="A373" s="10">
        <v>1982</v>
      </c>
      <c r="B373" s="11">
        <v>106.8</v>
      </c>
      <c r="C373" s="11">
        <v>109.3</v>
      </c>
      <c r="D373" s="11">
        <v>103</v>
      </c>
      <c r="E373" s="11">
        <v>94.2</v>
      </c>
      <c r="F373" s="11">
        <v>91.7</v>
      </c>
      <c r="G373" s="11">
        <v>91.7</v>
      </c>
      <c r="H373" s="11">
        <v>98</v>
      </c>
      <c r="I373" s="11">
        <v>98</v>
      </c>
      <c r="J373" s="11">
        <v>104.3</v>
      </c>
      <c r="K373" s="11">
        <v>104.3</v>
      </c>
      <c r="L373" s="11">
        <v>101.8</v>
      </c>
      <c r="M373" s="11">
        <v>96.8</v>
      </c>
      <c r="N373" s="11">
        <v>100</v>
      </c>
    </row>
    <row r="374" spans="1:14" x14ac:dyDescent="0.2">
      <c r="A374" s="10">
        <v>1983</v>
      </c>
      <c r="B374" s="12">
        <v>101.8</v>
      </c>
      <c r="C374" s="12">
        <v>101.8</v>
      </c>
      <c r="D374" s="12">
        <v>96.8</v>
      </c>
      <c r="E374" s="12">
        <v>96.8</v>
      </c>
      <c r="F374" s="12">
        <v>101.8</v>
      </c>
      <c r="G374" s="12">
        <v>101.8</v>
      </c>
      <c r="H374" s="12">
        <v>101.8</v>
      </c>
      <c r="I374" s="12">
        <v>109.3</v>
      </c>
      <c r="J374" s="12">
        <v>116.9</v>
      </c>
      <c r="K374" s="12">
        <v>116.9</v>
      </c>
      <c r="L374" s="12">
        <v>124.4</v>
      </c>
      <c r="M374" s="12">
        <v>124.4</v>
      </c>
      <c r="N374" s="12">
        <v>107.8</v>
      </c>
    </row>
    <row r="375" spans="1:14" x14ac:dyDescent="0.2">
      <c r="A375" s="10">
        <v>1984</v>
      </c>
      <c r="B375" s="11">
        <v>126.9</v>
      </c>
      <c r="C375" s="11">
        <v>129.4</v>
      </c>
      <c r="D375" s="11">
        <v>134.5</v>
      </c>
      <c r="E375" s="11">
        <v>134.5</v>
      </c>
      <c r="F375" s="11">
        <v>133.19999999999999</v>
      </c>
      <c r="G375" s="11">
        <v>133.19999999999999</v>
      </c>
      <c r="H375" s="11">
        <v>126.9</v>
      </c>
      <c r="I375" s="11">
        <v>124.4</v>
      </c>
      <c r="J375" s="11">
        <v>121.9</v>
      </c>
      <c r="K375" s="11">
        <v>114.3</v>
      </c>
      <c r="L375" s="11">
        <v>114.3</v>
      </c>
      <c r="M375" s="11">
        <v>114.3</v>
      </c>
      <c r="N375" s="11">
        <v>125.7</v>
      </c>
    </row>
    <row r="376" spans="1:14" x14ac:dyDescent="0.2">
      <c r="A376" s="10">
        <v>1985</v>
      </c>
      <c r="B376" s="12">
        <v>114.3</v>
      </c>
      <c r="C376" s="12">
        <v>109.3</v>
      </c>
      <c r="D376" s="12">
        <v>114.3</v>
      </c>
      <c r="E376" s="12">
        <v>116.9</v>
      </c>
      <c r="F376" s="12">
        <v>118.1</v>
      </c>
      <c r="G376" s="12">
        <v>115.6</v>
      </c>
      <c r="H376" s="12">
        <v>115.6</v>
      </c>
      <c r="I376" s="12">
        <v>104.3</v>
      </c>
      <c r="J376" s="12">
        <v>104.3</v>
      </c>
      <c r="K376" s="12">
        <v>96.8</v>
      </c>
      <c r="L376" s="12">
        <v>89.2</v>
      </c>
      <c r="M376" s="12">
        <v>89.2</v>
      </c>
      <c r="N376" s="12">
        <v>107.3</v>
      </c>
    </row>
    <row r="377" spans="1:14" x14ac:dyDescent="0.2">
      <c r="A377" s="10">
        <v>1986</v>
      </c>
      <c r="B377" s="11">
        <v>89.2</v>
      </c>
      <c r="C377" s="11">
        <v>89.2</v>
      </c>
      <c r="D377" s="11">
        <v>89.2</v>
      </c>
      <c r="E377" s="11">
        <v>85.4</v>
      </c>
      <c r="F377" s="11">
        <v>89.2</v>
      </c>
      <c r="G377" s="11">
        <v>96.1</v>
      </c>
      <c r="H377" s="11">
        <v>108.1</v>
      </c>
      <c r="I377" s="11">
        <v>111.8</v>
      </c>
      <c r="J377" s="11">
        <v>111.8</v>
      </c>
      <c r="K377" s="11">
        <v>119.4</v>
      </c>
      <c r="L377" s="11">
        <v>123.1</v>
      </c>
      <c r="M377" s="11">
        <v>115.6</v>
      </c>
      <c r="N377" s="11">
        <v>102.4</v>
      </c>
    </row>
    <row r="378" spans="1:14" x14ac:dyDescent="0.2">
      <c r="A378" s="10">
        <v>1987</v>
      </c>
      <c r="B378" s="12">
        <v>111.8</v>
      </c>
      <c r="C378" s="12">
        <v>104.3</v>
      </c>
      <c r="D378" s="12">
        <v>104.3</v>
      </c>
      <c r="E378" s="12">
        <v>104.3</v>
      </c>
      <c r="F378" s="12">
        <v>109.3</v>
      </c>
      <c r="G378" s="12">
        <v>114.3</v>
      </c>
      <c r="H378" s="12">
        <v>120.6</v>
      </c>
      <c r="I378" s="12">
        <v>120.6</v>
      </c>
      <c r="J378" s="12">
        <v>114.3</v>
      </c>
      <c r="K378" s="12">
        <v>109.3</v>
      </c>
      <c r="L378" s="12">
        <v>109.3</v>
      </c>
      <c r="M378" s="12">
        <v>114.3</v>
      </c>
      <c r="N378" s="12">
        <v>111.4</v>
      </c>
    </row>
    <row r="379" spans="1:14" x14ac:dyDescent="0.2">
      <c r="A379" s="10">
        <v>1988</v>
      </c>
      <c r="B379" s="11">
        <v>114.3</v>
      </c>
      <c r="C379" s="11">
        <v>118.1</v>
      </c>
      <c r="D379" s="11">
        <v>123.1</v>
      </c>
      <c r="E379" s="11">
        <v>135.69999999999999</v>
      </c>
      <c r="F379" s="11">
        <v>144.5</v>
      </c>
      <c r="G379" s="11">
        <v>163.4</v>
      </c>
      <c r="H379" s="11">
        <v>172.1</v>
      </c>
      <c r="I379" s="11">
        <v>172.1</v>
      </c>
      <c r="J379" s="11">
        <v>175.9</v>
      </c>
      <c r="K379" s="11">
        <v>170.9</v>
      </c>
      <c r="L379" s="11">
        <v>182.2</v>
      </c>
      <c r="M379" s="11">
        <v>189.7</v>
      </c>
      <c r="N379" s="11">
        <v>155.19999999999999</v>
      </c>
    </row>
    <row r="380" spans="1:14" x14ac:dyDescent="0.2">
      <c r="A380" s="10">
        <v>1989</v>
      </c>
      <c r="B380" s="12">
        <v>195.4</v>
      </c>
      <c r="C380" s="12">
        <v>219.3</v>
      </c>
      <c r="D380" s="12">
        <v>239.4</v>
      </c>
      <c r="E380" s="12">
        <v>226.8</v>
      </c>
      <c r="F380" s="12">
        <v>214.2</v>
      </c>
      <c r="G380" s="12">
        <v>201.7</v>
      </c>
      <c r="H380" s="12">
        <v>201.7</v>
      </c>
      <c r="I380" s="12">
        <v>206.7</v>
      </c>
      <c r="J380" s="12">
        <v>208</v>
      </c>
      <c r="K380" s="12">
        <v>201.7</v>
      </c>
      <c r="L380" s="12">
        <v>197.9</v>
      </c>
      <c r="M380" s="12">
        <v>188.5</v>
      </c>
      <c r="N380" s="12">
        <v>208.4</v>
      </c>
    </row>
    <row r="381" spans="1:14" x14ac:dyDescent="0.2">
      <c r="A381" s="10">
        <v>1990</v>
      </c>
      <c r="B381" s="11">
        <v>177.8</v>
      </c>
      <c r="C381" s="11">
        <v>164</v>
      </c>
      <c r="D381" s="11">
        <v>182.8</v>
      </c>
      <c r="E381" s="11">
        <v>205.4</v>
      </c>
      <c r="F381" s="11">
        <v>219.3</v>
      </c>
      <c r="G381" s="11">
        <v>219.3</v>
      </c>
      <c r="H381" s="11">
        <v>219.6</v>
      </c>
      <c r="I381" s="11">
        <v>211.7</v>
      </c>
      <c r="J381" s="11">
        <v>201</v>
      </c>
      <c r="K381" s="11">
        <v>170.9</v>
      </c>
      <c r="L381" s="11">
        <v>162.4</v>
      </c>
      <c r="M381" s="11">
        <v>161.1</v>
      </c>
      <c r="N381" s="11">
        <v>191.3</v>
      </c>
    </row>
    <row r="382" spans="1:14" x14ac:dyDescent="0.2">
      <c r="A382" s="10">
        <v>1991</v>
      </c>
      <c r="B382" s="12">
        <v>148.30000000000001</v>
      </c>
      <c r="C382" s="12">
        <v>149.80000000000001</v>
      </c>
      <c r="D382" s="12">
        <v>149.1</v>
      </c>
      <c r="E382" s="12">
        <v>165</v>
      </c>
      <c r="F382" s="12">
        <v>137.6</v>
      </c>
      <c r="G382" s="12">
        <v>134.80000000000001</v>
      </c>
      <c r="H382" s="12">
        <v>133.80000000000001</v>
      </c>
      <c r="I382" s="12">
        <v>134.80000000000001</v>
      </c>
      <c r="J382" s="12">
        <v>128.80000000000001</v>
      </c>
      <c r="K382" s="12">
        <v>125.2</v>
      </c>
      <c r="L382" s="12">
        <v>134</v>
      </c>
      <c r="M382" s="12">
        <v>150.80000000000001</v>
      </c>
      <c r="N382" s="12">
        <v>141</v>
      </c>
    </row>
    <row r="383" spans="1:14" x14ac:dyDescent="0.2">
      <c r="A383" s="10">
        <v>1992</v>
      </c>
      <c r="B383" s="11">
        <v>143.6</v>
      </c>
      <c r="C383" s="11">
        <v>140.6</v>
      </c>
      <c r="D383" s="11">
        <v>147.1</v>
      </c>
      <c r="E383" s="11">
        <v>161.5</v>
      </c>
      <c r="F383" s="11">
        <v>164.3</v>
      </c>
      <c r="G383" s="11">
        <v>175.6</v>
      </c>
      <c r="H383" s="11">
        <v>159.19999999999999</v>
      </c>
      <c r="I383" s="11">
        <v>166.7</v>
      </c>
      <c r="J383" s="11">
        <v>171.6</v>
      </c>
      <c r="K383" s="11">
        <v>149.5</v>
      </c>
      <c r="L383" s="11">
        <v>128.9</v>
      </c>
      <c r="M383" s="11">
        <v>130.4</v>
      </c>
      <c r="N383" s="11">
        <v>153.19999999999999</v>
      </c>
    </row>
    <row r="384" spans="1:14" x14ac:dyDescent="0.2">
      <c r="A384" s="10">
        <v>1993</v>
      </c>
      <c r="B384" s="12">
        <v>131</v>
      </c>
      <c r="C384" s="12">
        <v>134.6</v>
      </c>
      <c r="D384" s="12">
        <v>124.7</v>
      </c>
      <c r="E384" s="12">
        <v>128.6</v>
      </c>
      <c r="F384" s="12">
        <v>127.2</v>
      </c>
      <c r="G384" s="12">
        <v>116.5</v>
      </c>
      <c r="H384" s="12">
        <v>120.6</v>
      </c>
      <c r="I384" s="12">
        <v>111.3</v>
      </c>
      <c r="J384" s="12">
        <v>111.5</v>
      </c>
      <c r="K384" s="12">
        <v>114.3</v>
      </c>
      <c r="L384" s="12">
        <v>116.9</v>
      </c>
      <c r="M384" s="12">
        <v>125.5</v>
      </c>
      <c r="N384" s="12">
        <v>121.9</v>
      </c>
    </row>
    <row r="385" spans="1:14" x14ac:dyDescent="0.2">
      <c r="A385" s="10">
        <v>1994</v>
      </c>
      <c r="B385" s="11">
        <v>124.2</v>
      </c>
      <c r="C385" s="11">
        <v>117.3</v>
      </c>
      <c r="D385" s="11">
        <v>115.7</v>
      </c>
      <c r="E385" s="11">
        <v>117</v>
      </c>
      <c r="F385" s="11">
        <v>119.2</v>
      </c>
      <c r="G385" s="11">
        <v>122.8</v>
      </c>
      <c r="H385" s="11">
        <v>121.9</v>
      </c>
      <c r="I385" s="11">
        <v>119.3</v>
      </c>
      <c r="J385" s="11">
        <v>125</v>
      </c>
      <c r="K385" s="11">
        <v>132.30000000000001</v>
      </c>
      <c r="L385" s="11">
        <v>149.4</v>
      </c>
      <c r="M385" s="11">
        <v>142.5</v>
      </c>
      <c r="N385" s="11">
        <v>125.6</v>
      </c>
    </row>
    <row r="386" spans="1:14" x14ac:dyDescent="0.2">
      <c r="A386" s="10">
        <v>1995</v>
      </c>
      <c r="B386" s="12">
        <v>148.4</v>
      </c>
      <c r="C386" s="12">
        <v>129.5</v>
      </c>
      <c r="D386" s="12">
        <v>136.9</v>
      </c>
      <c r="E386" s="12">
        <v>139.69999999999999</v>
      </c>
      <c r="F386" s="12">
        <v>137.4</v>
      </c>
      <c r="G386" s="12">
        <v>133.69999999999999</v>
      </c>
      <c r="H386" s="12">
        <v>134.9</v>
      </c>
      <c r="I386" s="12">
        <v>130.9</v>
      </c>
      <c r="J386" s="12">
        <v>127.8</v>
      </c>
      <c r="K386" s="12">
        <v>128.69999999999999</v>
      </c>
      <c r="L386" s="12">
        <v>131.19999999999999</v>
      </c>
      <c r="M386" s="12">
        <v>134.6</v>
      </c>
      <c r="N386" s="12">
        <v>134.5</v>
      </c>
    </row>
    <row r="387" spans="1:14" x14ac:dyDescent="0.2">
      <c r="A387" s="10">
        <v>1996</v>
      </c>
      <c r="B387" s="11">
        <v>130.80000000000001</v>
      </c>
      <c r="C387" s="11">
        <v>130.6</v>
      </c>
      <c r="D387" s="11">
        <v>135.4</v>
      </c>
      <c r="E387" s="11">
        <v>130.4</v>
      </c>
      <c r="F387" s="11">
        <v>128.69999999999999</v>
      </c>
      <c r="G387" s="11">
        <v>125.9</v>
      </c>
      <c r="H387" s="11">
        <v>124.9</v>
      </c>
      <c r="I387" s="11">
        <v>128.69999999999999</v>
      </c>
      <c r="J387" s="11">
        <v>128.4</v>
      </c>
      <c r="K387" s="11">
        <v>129.5</v>
      </c>
      <c r="L387" s="11">
        <v>134.69999999999999</v>
      </c>
      <c r="M387" s="11">
        <v>132.1</v>
      </c>
      <c r="N387" s="11">
        <v>130</v>
      </c>
    </row>
    <row r="388" spans="1:14" x14ac:dyDescent="0.2">
      <c r="A388" s="10">
        <v>1997</v>
      </c>
      <c r="B388" s="12">
        <v>137.80000000000001</v>
      </c>
      <c r="C388" s="12">
        <v>146.80000000000001</v>
      </c>
      <c r="D388" s="12">
        <v>156.4</v>
      </c>
      <c r="E388" s="12">
        <v>154.69999999999999</v>
      </c>
      <c r="F388" s="12">
        <v>164.1</v>
      </c>
      <c r="G388" s="12">
        <v>167.7</v>
      </c>
      <c r="H388" s="12">
        <v>184.8</v>
      </c>
      <c r="I388" s="12">
        <v>202.7</v>
      </c>
      <c r="J388" s="12">
        <v>201.5</v>
      </c>
      <c r="K388" s="12">
        <v>160.69999999999999</v>
      </c>
      <c r="L388" s="12">
        <v>145.80000000000001</v>
      </c>
      <c r="M388" s="12">
        <v>136</v>
      </c>
      <c r="N388" s="12">
        <v>163.30000000000001</v>
      </c>
    </row>
    <row r="389" spans="1:14" x14ac:dyDescent="0.2">
      <c r="A389" s="10">
        <v>1998</v>
      </c>
      <c r="B389" s="11">
        <v>132.19999999999999</v>
      </c>
      <c r="C389" s="11">
        <v>131.69999999999999</v>
      </c>
      <c r="D389" s="11">
        <v>126.7</v>
      </c>
      <c r="E389" s="11">
        <v>139</v>
      </c>
      <c r="F389" s="11">
        <v>132.5</v>
      </c>
      <c r="G389" s="11">
        <v>130.30000000000001</v>
      </c>
      <c r="H389" s="11">
        <v>133.30000000000001</v>
      </c>
      <c r="I389" s="11">
        <v>130.69999999999999</v>
      </c>
      <c r="J389" s="11">
        <v>130</v>
      </c>
      <c r="K389" s="11">
        <v>120.6</v>
      </c>
      <c r="L389" s="11">
        <v>122.4</v>
      </c>
      <c r="M389" s="11">
        <v>124</v>
      </c>
      <c r="N389" s="11">
        <v>129.5</v>
      </c>
    </row>
    <row r="390" spans="1:14" x14ac:dyDescent="0.2">
      <c r="A390" s="10">
        <v>1999</v>
      </c>
      <c r="B390" s="12">
        <v>122.2</v>
      </c>
      <c r="C390" s="12">
        <v>129.5</v>
      </c>
      <c r="D390" s="12">
        <v>131.19999999999999</v>
      </c>
      <c r="E390" s="12">
        <v>127.7</v>
      </c>
      <c r="F390" s="12">
        <v>134.19999999999999</v>
      </c>
      <c r="G390" s="12">
        <v>128.69999999999999</v>
      </c>
      <c r="H390" s="12">
        <v>138.5</v>
      </c>
      <c r="I390" s="12">
        <v>142.6</v>
      </c>
      <c r="J390" s="12">
        <v>150.4</v>
      </c>
      <c r="K390" s="12">
        <v>142.9</v>
      </c>
      <c r="L390" s="12">
        <v>143</v>
      </c>
      <c r="M390" s="12">
        <v>147.19999999999999</v>
      </c>
      <c r="N390" s="12">
        <v>136.5</v>
      </c>
    </row>
    <row r="391" spans="1:14" x14ac:dyDescent="0.2">
      <c r="A391" s="10">
        <v>2000</v>
      </c>
      <c r="B391" s="11">
        <v>150.80000000000001</v>
      </c>
      <c r="C391" s="11">
        <v>138</v>
      </c>
      <c r="D391" s="11">
        <v>142.30000000000001</v>
      </c>
      <c r="E391" s="11">
        <v>144.80000000000001</v>
      </c>
      <c r="F391" s="11">
        <v>143.80000000000001</v>
      </c>
      <c r="G391" s="11">
        <v>139</v>
      </c>
      <c r="H391" s="11">
        <v>141.9</v>
      </c>
      <c r="I391" s="11">
        <v>149.1</v>
      </c>
      <c r="J391" s="11">
        <v>157</v>
      </c>
      <c r="K391" s="11">
        <v>140.80000000000001</v>
      </c>
      <c r="L391" s="11">
        <v>134.1</v>
      </c>
      <c r="M391" s="11">
        <v>137.69999999999999</v>
      </c>
      <c r="N391" s="11">
        <v>143.30000000000001</v>
      </c>
    </row>
    <row r="392" spans="1:14" x14ac:dyDescent="0.2">
      <c r="A392" s="10">
        <v>2001</v>
      </c>
      <c r="B392" s="12">
        <v>131.5</v>
      </c>
      <c r="C392" s="12">
        <v>129.69999999999999</v>
      </c>
      <c r="D392" s="12">
        <v>128.30000000000001</v>
      </c>
      <c r="E392" s="12">
        <v>125.7</v>
      </c>
      <c r="F392" s="12">
        <v>120.5</v>
      </c>
      <c r="G392" s="12">
        <v>116.4</v>
      </c>
      <c r="H392" s="12">
        <v>112.1</v>
      </c>
      <c r="I392" s="12">
        <v>107.7</v>
      </c>
      <c r="J392" s="12">
        <v>106.4</v>
      </c>
      <c r="K392" s="12">
        <v>102</v>
      </c>
      <c r="L392" s="12">
        <v>102.6</v>
      </c>
      <c r="M392" s="12">
        <v>98.8</v>
      </c>
      <c r="N392" s="12">
        <v>115.1</v>
      </c>
    </row>
    <row r="393" spans="1:14" x14ac:dyDescent="0.2">
      <c r="A393" s="10">
        <v>2002</v>
      </c>
      <c r="B393" s="11">
        <v>107.4</v>
      </c>
      <c r="C393" s="11">
        <v>101</v>
      </c>
      <c r="D393" s="11">
        <v>107.5</v>
      </c>
      <c r="E393" s="11">
        <v>102.5</v>
      </c>
      <c r="F393" s="11">
        <v>102.5</v>
      </c>
      <c r="G393" s="11">
        <v>102.2</v>
      </c>
      <c r="H393" s="11">
        <v>106.9</v>
      </c>
      <c r="I393" s="11">
        <v>97.1</v>
      </c>
      <c r="J393" s="11">
        <v>102.2</v>
      </c>
      <c r="K393" s="11">
        <v>98.9</v>
      </c>
      <c r="L393" s="11">
        <v>93.7</v>
      </c>
      <c r="M393" s="11">
        <v>100.1</v>
      </c>
      <c r="N393" s="11">
        <v>101.8</v>
      </c>
    </row>
    <row r="394" spans="1:14" x14ac:dyDescent="0.2">
      <c r="A394" s="10">
        <v>2003</v>
      </c>
      <c r="B394" s="12">
        <v>100.1</v>
      </c>
      <c r="C394" s="12">
        <v>102.2</v>
      </c>
      <c r="D394" s="12">
        <v>104.3</v>
      </c>
      <c r="E394" s="12">
        <v>98.7</v>
      </c>
      <c r="F394" s="12">
        <v>101</v>
      </c>
      <c r="G394" s="12">
        <v>102.2</v>
      </c>
      <c r="H394" s="12">
        <v>107.9</v>
      </c>
      <c r="I394" s="12">
        <v>106.1</v>
      </c>
      <c r="J394" s="12">
        <v>106</v>
      </c>
      <c r="K394" s="12">
        <v>115.2</v>
      </c>
      <c r="L394" s="12">
        <v>116.8</v>
      </c>
      <c r="M394" s="12" t="s">
        <v>58</v>
      </c>
      <c r="N394" s="12" t="s">
        <v>59</v>
      </c>
    </row>
    <row r="395" spans="1:14" x14ac:dyDescent="0.2">
      <c r="A395" s="10">
        <v>2004</v>
      </c>
      <c r="B395" s="11"/>
      <c r="C395" s="11" t="s">
        <v>60</v>
      </c>
      <c r="D395" s="11" t="s">
        <v>61</v>
      </c>
      <c r="E395" s="14" t="s">
        <v>67</v>
      </c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1:14" ht="12.75" customHeight="1" x14ac:dyDescent="0.2">
      <c r="A396" s="153" t="s">
        <v>24</v>
      </c>
      <c r="B396" s="154"/>
      <c r="C396" s="154"/>
      <c r="D396" s="154"/>
      <c r="E396" s="154"/>
      <c r="F396" s="154"/>
      <c r="G396" s="154"/>
      <c r="H396" s="154"/>
      <c r="I396" s="154"/>
      <c r="J396" s="154"/>
      <c r="K396" s="154"/>
      <c r="L396" s="154"/>
      <c r="M396" s="154"/>
      <c r="N396" s="155"/>
    </row>
    <row r="397" spans="1:14" x14ac:dyDescent="0.2">
      <c r="A397" s="151"/>
      <c r="B397" s="151"/>
      <c r="C397" s="151"/>
      <c r="D397" s="151"/>
      <c r="E397" s="151"/>
      <c r="F397" s="151"/>
      <c r="G397" s="151"/>
      <c r="H397" s="151"/>
      <c r="I397" s="151"/>
      <c r="J397" s="151"/>
      <c r="K397" s="151"/>
      <c r="L397" s="151"/>
      <c r="M397" s="151"/>
      <c r="N397" s="151"/>
    </row>
    <row r="398" spans="1:14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</row>
    <row r="399" spans="1:14" x14ac:dyDescent="0.2">
      <c r="A399" s="152"/>
      <c r="B399" s="152"/>
      <c r="C399" s="152"/>
      <c r="D399" s="152"/>
      <c r="E399" s="152"/>
      <c r="F399" s="152"/>
      <c r="G399" s="152"/>
      <c r="H399" s="152"/>
      <c r="I399" s="152"/>
      <c r="J399" s="152"/>
      <c r="K399" s="152"/>
      <c r="L399" s="152"/>
      <c r="M399" s="152"/>
      <c r="N399" s="152"/>
    </row>
    <row r="400" spans="1:14" x14ac:dyDescent="0.2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</row>
    <row r="401" spans="1:14" ht="13.5" x14ac:dyDescent="0.2">
      <c r="A401" s="1" t="s">
        <v>62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</row>
    <row r="402" spans="1:14" ht="13.5" x14ac:dyDescent="0.2">
      <c r="A402" s="4" t="s">
        <v>2</v>
      </c>
      <c r="N402" s="5"/>
    </row>
    <row r="403" spans="1:14" ht="13.5" x14ac:dyDescent="0.2">
      <c r="A403" s="6" t="s">
        <v>29</v>
      </c>
      <c r="N403" s="5"/>
    </row>
    <row r="404" spans="1:14" ht="13.5" x14ac:dyDescent="0.2">
      <c r="A404" s="6" t="s">
        <v>63</v>
      </c>
      <c r="N404" s="5"/>
    </row>
    <row r="405" spans="1:14" ht="13.5" x14ac:dyDescent="0.2">
      <c r="A405" s="6" t="s">
        <v>64</v>
      </c>
      <c r="N405" s="5"/>
    </row>
    <row r="406" spans="1:14" ht="13.5" x14ac:dyDescent="0.2">
      <c r="A406" s="156"/>
      <c r="B406" s="157"/>
      <c r="C406" s="157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8"/>
    </row>
    <row r="407" spans="1:14" x14ac:dyDescent="0.2">
      <c r="A407" s="9" t="s">
        <v>6</v>
      </c>
      <c r="B407" s="9" t="s">
        <v>7</v>
      </c>
      <c r="C407" s="9" t="s">
        <v>8</v>
      </c>
      <c r="D407" s="9" t="s">
        <v>9</v>
      </c>
      <c r="E407" s="9" t="s">
        <v>10</v>
      </c>
      <c r="F407" s="9" t="s">
        <v>11</v>
      </c>
      <c r="G407" s="9" t="s">
        <v>12</v>
      </c>
      <c r="H407" s="9" t="s">
        <v>13</v>
      </c>
      <c r="I407" s="9" t="s">
        <v>14</v>
      </c>
      <c r="J407" s="9" t="s">
        <v>15</v>
      </c>
      <c r="K407" s="9" t="s">
        <v>16</v>
      </c>
      <c r="L407" s="9" t="s">
        <v>17</v>
      </c>
      <c r="M407" s="9" t="s">
        <v>18</v>
      </c>
      <c r="N407" s="9" t="s">
        <v>19</v>
      </c>
    </row>
    <row r="408" spans="1:14" x14ac:dyDescent="0.2">
      <c r="A408" s="10">
        <v>1990</v>
      </c>
      <c r="B408" s="11"/>
      <c r="C408" s="11"/>
      <c r="D408" s="11"/>
      <c r="E408" s="11">
        <v>128.4</v>
      </c>
      <c r="F408" s="11">
        <v>140.4</v>
      </c>
      <c r="G408" s="11">
        <v>147.30000000000001</v>
      </c>
      <c r="H408" s="11">
        <v>149.6</v>
      </c>
      <c r="I408" s="11">
        <v>143.80000000000001</v>
      </c>
      <c r="J408" s="11">
        <v>135.1</v>
      </c>
      <c r="K408" s="11">
        <v>126</v>
      </c>
      <c r="L408" s="11">
        <v>113.8</v>
      </c>
      <c r="M408" s="11">
        <v>109.1</v>
      </c>
      <c r="N408" s="11"/>
    </row>
    <row r="409" spans="1:14" x14ac:dyDescent="0.2">
      <c r="A409" s="10">
        <v>1991</v>
      </c>
      <c r="B409" s="12">
        <v>106.6</v>
      </c>
      <c r="C409" s="12">
        <v>102.1</v>
      </c>
      <c r="D409" s="12">
        <v>100.5</v>
      </c>
      <c r="E409" s="12">
        <v>100.4</v>
      </c>
      <c r="F409" s="12">
        <v>99.5</v>
      </c>
      <c r="G409" s="12">
        <v>88</v>
      </c>
      <c r="H409" s="12">
        <v>86.7</v>
      </c>
      <c r="I409" s="12">
        <v>86.4</v>
      </c>
      <c r="J409" s="12">
        <v>84</v>
      </c>
      <c r="K409" s="12">
        <v>83.3</v>
      </c>
      <c r="L409" s="12">
        <v>84.4</v>
      </c>
      <c r="M409" s="12">
        <v>93.9</v>
      </c>
      <c r="N409" s="12">
        <v>93</v>
      </c>
    </row>
    <row r="410" spans="1:14" x14ac:dyDescent="0.2">
      <c r="A410" s="10">
        <v>1992</v>
      </c>
      <c r="B410" s="11">
        <v>99.6</v>
      </c>
      <c r="C410" s="11">
        <v>95.5</v>
      </c>
      <c r="D410" s="11">
        <v>95.4</v>
      </c>
      <c r="E410" s="11">
        <v>100.6</v>
      </c>
      <c r="F410" s="11">
        <v>107.1</v>
      </c>
      <c r="G410" s="11">
        <v>110.2</v>
      </c>
      <c r="H410" s="11">
        <v>110.7</v>
      </c>
      <c r="I410" s="11">
        <v>110.4</v>
      </c>
      <c r="J410" s="11">
        <v>111</v>
      </c>
      <c r="K410" s="11">
        <v>107.6</v>
      </c>
      <c r="L410" s="11">
        <v>95.4</v>
      </c>
      <c r="M410" s="11">
        <v>88.8</v>
      </c>
      <c r="N410" s="11">
        <v>102.7</v>
      </c>
    </row>
    <row r="411" spans="1:14" x14ac:dyDescent="0.2">
      <c r="A411" s="10">
        <v>1993</v>
      </c>
      <c r="B411" s="12">
        <v>85.9</v>
      </c>
      <c r="C411" s="12">
        <v>85.2</v>
      </c>
      <c r="D411" s="12">
        <v>86.2</v>
      </c>
      <c r="E411" s="12">
        <v>83.4</v>
      </c>
      <c r="F411" s="12">
        <v>81.599999999999994</v>
      </c>
      <c r="G411" s="12">
        <v>80.8</v>
      </c>
      <c r="H411" s="12">
        <v>77.5</v>
      </c>
      <c r="I411" s="12">
        <v>77</v>
      </c>
      <c r="J411" s="12">
        <v>75.099999999999994</v>
      </c>
      <c r="K411" s="12">
        <v>74.900000000000006</v>
      </c>
      <c r="L411" s="12">
        <v>76.7</v>
      </c>
      <c r="M411" s="12">
        <v>79</v>
      </c>
      <c r="N411" s="12">
        <v>80.3</v>
      </c>
    </row>
    <row r="412" spans="1:14" x14ac:dyDescent="0.2">
      <c r="A412" s="10">
        <v>1994</v>
      </c>
      <c r="B412" s="11">
        <v>80.099999999999994</v>
      </c>
      <c r="C412" s="11">
        <v>83.2</v>
      </c>
      <c r="D412" s="11">
        <v>80.099999999999994</v>
      </c>
      <c r="E412" s="11">
        <v>78.900000000000006</v>
      </c>
      <c r="F412" s="11">
        <v>78.7</v>
      </c>
      <c r="G412" s="11">
        <v>78.3</v>
      </c>
      <c r="H412" s="11">
        <v>80.900000000000006</v>
      </c>
      <c r="I412" s="11">
        <v>78.900000000000006</v>
      </c>
      <c r="J412" s="11">
        <v>83.9</v>
      </c>
      <c r="K412" s="11">
        <v>88.5</v>
      </c>
      <c r="L412" s="11">
        <v>97.8</v>
      </c>
      <c r="M412" s="11">
        <v>95.6</v>
      </c>
      <c r="N412" s="11">
        <v>83.7</v>
      </c>
    </row>
    <row r="413" spans="1:14" x14ac:dyDescent="0.2">
      <c r="A413" s="10">
        <v>1995</v>
      </c>
      <c r="B413" s="12"/>
      <c r="C413" s="12"/>
      <c r="D413" s="12">
        <v>90.7</v>
      </c>
      <c r="E413" s="12">
        <v>92.9</v>
      </c>
      <c r="F413" s="12"/>
      <c r="G413" s="12"/>
      <c r="H413" s="12"/>
      <c r="I413" s="12"/>
      <c r="J413" s="7"/>
      <c r="K413" s="7"/>
      <c r="L413" s="7"/>
      <c r="M413" s="7"/>
      <c r="N413" s="8"/>
    </row>
    <row r="415" spans="1:14" ht="13.5" x14ac:dyDescent="0.2">
      <c r="A415" s="1" t="s">
        <v>70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</row>
    <row r="416" spans="1:14" ht="13.5" x14ac:dyDescent="0.2">
      <c r="A416" s="4" t="s">
        <v>2</v>
      </c>
      <c r="N416" s="5"/>
    </row>
    <row r="417" spans="1:17" ht="13.5" x14ac:dyDescent="0.2">
      <c r="A417" s="6" t="s">
        <v>29</v>
      </c>
      <c r="N417" s="5"/>
    </row>
    <row r="418" spans="1:17" ht="13.5" x14ac:dyDescent="0.2">
      <c r="A418" s="6" t="s">
        <v>71</v>
      </c>
      <c r="N418" s="5"/>
    </row>
    <row r="419" spans="1:17" ht="13.5" x14ac:dyDescent="0.2">
      <c r="A419" s="6" t="s">
        <v>72</v>
      </c>
      <c r="N419" s="5"/>
    </row>
    <row r="420" spans="1:17" ht="13.5" x14ac:dyDescent="0.2">
      <c r="A420" s="156"/>
      <c r="B420" s="157"/>
      <c r="C420" s="157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8"/>
      <c r="O420" s="28" t="s">
        <v>93</v>
      </c>
      <c r="P420" s="28"/>
      <c r="Q420" s="28" t="s">
        <v>95</v>
      </c>
    </row>
    <row r="421" spans="1:17" x14ac:dyDescent="0.2">
      <c r="A421" s="9" t="s">
        <v>6</v>
      </c>
      <c r="B421" s="9" t="s">
        <v>7</v>
      </c>
      <c r="C421" s="9" t="s">
        <v>8</v>
      </c>
      <c r="D421" s="9" t="s">
        <v>9</v>
      </c>
      <c r="E421" s="9" t="s">
        <v>10</v>
      </c>
      <c r="F421" s="9" t="s">
        <v>11</v>
      </c>
      <c r="G421" s="9" t="s">
        <v>12</v>
      </c>
      <c r="H421" s="9" t="s">
        <v>13</v>
      </c>
      <c r="I421" s="9" t="s">
        <v>14</v>
      </c>
      <c r="J421" s="9" t="s">
        <v>15</v>
      </c>
      <c r="K421" s="9" t="s">
        <v>16</v>
      </c>
      <c r="L421" s="9" t="s">
        <v>17</v>
      </c>
      <c r="M421" s="9" t="s">
        <v>18</v>
      </c>
      <c r="N421" s="9" t="s">
        <v>19</v>
      </c>
      <c r="O421" s="29" t="s">
        <v>6</v>
      </c>
      <c r="P421" s="30" t="s">
        <v>95</v>
      </c>
      <c r="Q421" s="31" t="s">
        <v>78</v>
      </c>
    </row>
    <row r="422" spans="1:17" x14ac:dyDescent="0.2">
      <c r="A422" s="10">
        <v>1982</v>
      </c>
      <c r="B422" s="11"/>
      <c r="C422" s="11"/>
      <c r="D422" s="11"/>
      <c r="E422" s="11"/>
      <c r="F422" s="11"/>
      <c r="G422" s="11">
        <v>100</v>
      </c>
      <c r="H422" s="11">
        <v>99.9</v>
      </c>
      <c r="I422" s="11">
        <v>99.4</v>
      </c>
      <c r="J422" s="11">
        <v>99.4</v>
      </c>
      <c r="K422" s="11">
        <v>99.4</v>
      </c>
      <c r="L422" s="11">
        <v>99.3</v>
      </c>
      <c r="M422" s="11">
        <v>95.7</v>
      </c>
      <c r="N422" s="11"/>
      <c r="O422" s="30" t="s">
        <v>94</v>
      </c>
      <c r="P422" s="30" t="s">
        <v>77</v>
      </c>
      <c r="Q422" s="30" t="s">
        <v>79</v>
      </c>
    </row>
    <row r="423" spans="1:17" x14ac:dyDescent="0.2">
      <c r="A423" s="10">
        <v>1983</v>
      </c>
      <c r="B423" s="12">
        <v>94</v>
      </c>
      <c r="C423" s="12">
        <v>92.4</v>
      </c>
      <c r="D423" s="12">
        <v>91.9</v>
      </c>
      <c r="E423" s="12">
        <v>92</v>
      </c>
      <c r="F423" s="12">
        <v>91.9</v>
      </c>
      <c r="G423" s="12">
        <v>91.9</v>
      </c>
      <c r="H423" s="12">
        <v>91.7</v>
      </c>
      <c r="I423" s="12">
        <v>91.7</v>
      </c>
      <c r="J423" s="12">
        <v>91.8</v>
      </c>
      <c r="K423" s="12">
        <v>91.9</v>
      </c>
      <c r="L423" s="12">
        <v>92.5</v>
      </c>
      <c r="M423" s="12">
        <v>93.2</v>
      </c>
      <c r="N423" s="12">
        <v>92.2</v>
      </c>
      <c r="O423" s="24">
        <f>M423/M422</f>
        <v>0.97387669801462906</v>
      </c>
      <c r="P423" s="24">
        <f>O423</f>
        <v>0.97387669801462906</v>
      </c>
      <c r="Q423" s="24">
        <f>M423/M$422</f>
        <v>0.97387669801462906</v>
      </c>
    </row>
    <row r="424" spans="1:17" x14ac:dyDescent="0.2">
      <c r="A424" s="10">
        <v>1984</v>
      </c>
      <c r="B424" s="11">
        <v>93.1</v>
      </c>
      <c r="C424" s="11">
        <v>93.7</v>
      </c>
      <c r="D424" s="11">
        <v>93.8</v>
      </c>
      <c r="E424" s="11">
        <v>94</v>
      </c>
      <c r="F424" s="11">
        <v>94.4</v>
      </c>
      <c r="G424" s="11">
        <v>94.3</v>
      </c>
      <c r="H424" s="11">
        <v>94.4</v>
      </c>
      <c r="I424" s="11">
        <v>94.5</v>
      </c>
      <c r="J424" s="11">
        <v>94.4</v>
      </c>
      <c r="K424" s="11">
        <v>94.5</v>
      </c>
      <c r="L424" s="11">
        <v>94.5</v>
      </c>
      <c r="M424" s="11">
        <v>94.5</v>
      </c>
      <c r="N424" s="11">
        <v>94.2</v>
      </c>
      <c r="O424" s="24">
        <f t="shared" ref="O424:O442" si="3">M424/M423</f>
        <v>1.0139484978540771</v>
      </c>
      <c r="P424" s="24">
        <f>P423*O424</f>
        <v>0.98746081504702188</v>
      </c>
      <c r="Q424" s="24">
        <f t="shared" ref="Q424:Q442" si="4">M424/M$422</f>
        <v>0.98746081504702188</v>
      </c>
    </row>
    <row r="425" spans="1:17" x14ac:dyDescent="0.2">
      <c r="A425" s="10">
        <v>1985</v>
      </c>
      <c r="B425" s="12">
        <v>94.5</v>
      </c>
      <c r="C425" s="12">
        <v>94.4</v>
      </c>
      <c r="D425" s="12">
        <v>93.8</v>
      </c>
      <c r="E425" s="12">
        <v>93.8</v>
      </c>
      <c r="F425" s="12">
        <v>93.7</v>
      </c>
      <c r="G425" s="12">
        <v>93</v>
      </c>
      <c r="H425" s="12">
        <v>93</v>
      </c>
      <c r="I425" s="12">
        <v>92.9</v>
      </c>
      <c r="J425" s="12">
        <v>93</v>
      </c>
      <c r="K425" s="12">
        <v>92.8</v>
      </c>
      <c r="L425" s="12">
        <v>92.1</v>
      </c>
      <c r="M425" s="12">
        <v>92</v>
      </c>
      <c r="N425" s="12">
        <v>93.3</v>
      </c>
      <c r="O425" s="24">
        <f t="shared" si="3"/>
        <v>0.97354497354497349</v>
      </c>
      <c r="P425" s="24">
        <f t="shared" ref="P425:P442" si="5">P424*O425</f>
        <v>0.96133751306165083</v>
      </c>
      <c r="Q425" s="24">
        <f t="shared" si="4"/>
        <v>0.96133751306165094</v>
      </c>
    </row>
    <row r="426" spans="1:17" x14ac:dyDescent="0.2">
      <c r="A426" s="10">
        <v>1986</v>
      </c>
      <c r="B426" s="11">
        <v>90.8</v>
      </c>
      <c r="C426" s="11">
        <v>89.5</v>
      </c>
      <c r="D426" s="11">
        <v>89.4</v>
      </c>
      <c r="E426" s="11">
        <v>89.1</v>
      </c>
      <c r="F426" s="11">
        <v>89.2</v>
      </c>
      <c r="G426" s="11">
        <v>89.4</v>
      </c>
      <c r="H426" s="11">
        <v>89.3</v>
      </c>
      <c r="I426" s="11">
        <v>89.2</v>
      </c>
      <c r="J426" s="11">
        <v>89.3</v>
      </c>
      <c r="K426" s="11">
        <v>89</v>
      </c>
      <c r="L426" s="11">
        <v>89</v>
      </c>
      <c r="M426" s="11">
        <v>89.1</v>
      </c>
      <c r="N426" s="11">
        <v>89.4</v>
      </c>
      <c r="O426" s="24">
        <f t="shared" si="3"/>
        <v>0.96847826086956512</v>
      </c>
      <c r="P426" s="24">
        <f t="shared" si="5"/>
        <v>0.93103448275862044</v>
      </c>
      <c r="Q426" s="24">
        <f t="shared" si="4"/>
        <v>0.93103448275862055</v>
      </c>
    </row>
    <row r="427" spans="1:17" x14ac:dyDescent="0.2">
      <c r="A427" s="10">
        <v>1987</v>
      </c>
      <c r="B427" s="12">
        <v>89</v>
      </c>
      <c r="C427" s="12">
        <v>89.6</v>
      </c>
      <c r="D427" s="12">
        <v>89.4</v>
      </c>
      <c r="E427" s="12">
        <v>89.5</v>
      </c>
      <c r="F427" s="12">
        <v>89.7</v>
      </c>
      <c r="G427" s="12">
        <v>90.2</v>
      </c>
      <c r="H427" s="12">
        <v>90.4</v>
      </c>
      <c r="I427" s="12">
        <v>90.4</v>
      </c>
      <c r="J427" s="12">
        <v>91.5</v>
      </c>
      <c r="K427" s="12">
        <v>93</v>
      </c>
      <c r="L427" s="12">
        <v>93.8</v>
      </c>
      <c r="M427" s="12">
        <v>94.1</v>
      </c>
      <c r="N427" s="12">
        <v>90.9</v>
      </c>
      <c r="O427" s="24">
        <f t="shared" si="3"/>
        <v>1.0561167227833894</v>
      </c>
      <c r="P427" s="24">
        <f t="shared" si="5"/>
        <v>0.98328108672936232</v>
      </c>
      <c r="Q427" s="24">
        <f t="shared" si="4"/>
        <v>0.98328108672936254</v>
      </c>
    </row>
    <row r="428" spans="1:17" x14ac:dyDescent="0.2">
      <c r="A428" s="10">
        <v>1988</v>
      </c>
      <c r="B428" s="11">
        <v>95.2</v>
      </c>
      <c r="C428" s="11">
        <v>96.1</v>
      </c>
      <c r="D428" s="11">
        <v>96.4</v>
      </c>
      <c r="E428" s="11">
        <v>99</v>
      </c>
      <c r="F428" s="11">
        <v>99.4</v>
      </c>
      <c r="G428" s="11">
        <v>100.1</v>
      </c>
      <c r="H428" s="11">
        <v>100.7</v>
      </c>
      <c r="I428" s="11">
        <v>101</v>
      </c>
      <c r="J428" s="11">
        <v>101.1</v>
      </c>
      <c r="K428" s="11">
        <v>100.8</v>
      </c>
      <c r="L428" s="11">
        <v>100.7</v>
      </c>
      <c r="M428" s="11">
        <v>100.5</v>
      </c>
      <c r="N428" s="11">
        <v>99.3</v>
      </c>
      <c r="O428" s="24">
        <f t="shared" si="3"/>
        <v>1.0680127523910734</v>
      </c>
      <c r="P428" s="24">
        <f t="shared" si="5"/>
        <v>1.050156739811912</v>
      </c>
      <c r="Q428" s="24">
        <f t="shared" si="4"/>
        <v>1.0501567398119123</v>
      </c>
    </row>
    <row r="429" spans="1:17" x14ac:dyDescent="0.2">
      <c r="A429" s="10">
        <v>1989</v>
      </c>
      <c r="B429" s="12">
        <v>100.7</v>
      </c>
      <c r="C429" s="12">
        <v>101.3</v>
      </c>
      <c r="D429" s="12">
        <v>102.9</v>
      </c>
      <c r="E429" s="12">
        <v>103.3</v>
      </c>
      <c r="F429" s="12">
        <v>103</v>
      </c>
      <c r="G429" s="12">
        <v>103.1</v>
      </c>
      <c r="H429" s="12">
        <v>103</v>
      </c>
      <c r="I429" s="12">
        <v>103</v>
      </c>
      <c r="J429" s="12">
        <v>103</v>
      </c>
      <c r="K429" s="12">
        <v>102.9</v>
      </c>
      <c r="L429" s="12">
        <v>102.7</v>
      </c>
      <c r="M429" s="12">
        <v>102.7</v>
      </c>
      <c r="N429" s="12">
        <v>102.6</v>
      </c>
      <c r="O429" s="24">
        <f t="shared" si="3"/>
        <v>1.0218905472636817</v>
      </c>
      <c r="P429" s="24">
        <f t="shared" si="5"/>
        <v>1.0731452455590385</v>
      </c>
      <c r="Q429" s="24">
        <f t="shared" si="4"/>
        <v>1.0731452455590387</v>
      </c>
    </row>
    <row r="430" spans="1:17" x14ac:dyDescent="0.2">
      <c r="A430" s="10">
        <v>1990</v>
      </c>
      <c r="B430" s="11">
        <v>102.3</v>
      </c>
      <c r="C430" s="11">
        <v>102.6</v>
      </c>
      <c r="D430" s="11">
        <v>103</v>
      </c>
      <c r="E430" s="11">
        <v>103</v>
      </c>
      <c r="F430" s="11">
        <v>104.1</v>
      </c>
      <c r="G430" s="11">
        <v>103.4</v>
      </c>
      <c r="H430" s="11">
        <v>103.5</v>
      </c>
      <c r="I430" s="11">
        <v>101.6</v>
      </c>
      <c r="J430" s="11">
        <v>101.7</v>
      </c>
      <c r="K430" s="11">
        <v>101.8</v>
      </c>
      <c r="L430" s="11">
        <v>102.3</v>
      </c>
      <c r="M430" s="11">
        <v>102.1</v>
      </c>
      <c r="N430" s="11">
        <v>102.6</v>
      </c>
      <c r="O430" s="24">
        <f t="shared" si="3"/>
        <v>0.99415774099318399</v>
      </c>
      <c r="P430" s="24">
        <f t="shared" si="5"/>
        <v>1.0668756530825494</v>
      </c>
      <c r="Q430" s="24">
        <f t="shared" si="4"/>
        <v>1.0668756530825496</v>
      </c>
    </row>
    <row r="431" spans="1:17" x14ac:dyDescent="0.2">
      <c r="A431" s="10">
        <v>1991</v>
      </c>
      <c r="B431" s="12">
        <v>102</v>
      </c>
      <c r="C431" s="12">
        <v>103</v>
      </c>
      <c r="D431" s="12">
        <v>102</v>
      </c>
      <c r="E431" s="12">
        <v>101.9</v>
      </c>
      <c r="F431" s="12">
        <v>102.3</v>
      </c>
      <c r="G431" s="12">
        <v>102.8</v>
      </c>
      <c r="H431" s="12">
        <v>102.5</v>
      </c>
      <c r="I431" s="12">
        <v>100.5</v>
      </c>
      <c r="J431" s="12">
        <v>100.1</v>
      </c>
      <c r="K431" s="12">
        <v>96.8</v>
      </c>
      <c r="L431" s="12">
        <v>97.8</v>
      </c>
      <c r="M431" s="12">
        <v>98.2</v>
      </c>
      <c r="N431" s="12">
        <v>100.8</v>
      </c>
      <c r="O431" s="24">
        <f t="shared" si="3"/>
        <v>0.96180215475024489</v>
      </c>
      <c r="P431" s="24">
        <f t="shared" si="5"/>
        <v>1.0261233019853708</v>
      </c>
      <c r="Q431" s="24">
        <f t="shared" si="4"/>
        <v>1.0261233019853711</v>
      </c>
    </row>
    <row r="432" spans="1:17" x14ac:dyDescent="0.2">
      <c r="A432" s="10">
        <v>1992</v>
      </c>
      <c r="B432" s="11">
        <v>97.2</v>
      </c>
      <c r="C432" s="11">
        <v>97.1</v>
      </c>
      <c r="D432" s="11">
        <v>97</v>
      </c>
      <c r="E432" s="11">
        <v>96.6</v>
      </c>
      <c r="F432" s="11">
        <v>96.2</v>
      </c>
      <c r="G432" s="11">
        <v>92.2</v>
      </c>
      <c r="H432" s="11">
        <v>92.2</v>
      </c>
      <c r="I432" s="11">
        <v>92.3</v>
      </c>
      <c r="J432" s="11">
        <v>91.8</v>
      </c>
      <c r="K432" s="11">
        <v>92.4</v>
      </c>
      <c r="L432" s="11">
        <v>91.9</v>
      </c>
      <c r="M432" s="11">
        <v>91.9</v>
      </c>
      <c r="N432" s="11">
        <v>94.1</v>
      </c>
      <c r="O432" s="24">
        <f t="shared" si="3"/>
        <v>0.93584521384928721</v>
      </c>
      <c r="P432" s="24">
        <f t="shared" si="5"/>
        <v>0.96029258098223602</v>
      </c>
      <c r="Q432" s="24">
        <f t="shared" si="4"/>
        <v>0.96029258098223613</v>
      </c>
    </row>
    <row r="433" spans="1:17" x14ac:dyDescent="0.2">
      <c r="A433" s="10">
        <v>1993</v>
      </c>
      <c r="B433" s="12">
        <v>91.9</v>
      </c>
      <c r="C433" s="12">
        <v>91.7</v>
      </c>
      <c r="D433" s="12">
        <v>91.3</v>
      </c>
      <c r="E433" s="12">
        <v>92.6</v>
      </c>
      <c r="F433" s="12">
        <v>93</v>
      </c>
      <c r="G433" s="12">
        <v>93.1</v>
      </c>
      <c r="H433" s="12">
        <v>93</v>
      </c>
      <c r="I433" s="12">
        <v>93</v>
      </c>
      <c r="J433" s="12">
        <v>93.1</v>
      </c>
      <c r="K433" s="12">
        <v>93.7</v>
      </c>
      <c r="L433" s="12">
        <v>93.6</v>
      </c>
      <c r="M433" s="12">
        <v>94.1</v>
      </c>
      <c r="N433" s="12">
        <v>92.8</v>
      </c>
      <c r="O433" s="24">
        <f t="shared" si="3"/>
        <v>1.0239390642002175</v>
      </c>
      <c r="P433" s="24">
        <f t="shared" si="5"/>
        <v>0.98328108672936232</v>
      </c>
      <c r="Q433" s="24">
        <f t="shared" si="4"/>
        <v>0.98328108672936254</v>
      </c>
    </row>
    <row r="434" spans="1:17" x14ac:dyDescent="0.2">
      <c r="A434" s="10">
        <v>1994</v>
      </c>
      <c r="B434" s="11">
        <v>95.2</v>
      </c>
      <c r="C434" s="11">
        <v>95.5</v>
      </c>
      <c r="D434" s="11">
        <v>95.3</v>
      </c>
      <c r="E434" s="11">
        <v>96</v>
      </c>
      <c r="F434" s="11">
        <v>95.6</v>
      </c>
      <c r="G434" s="11">
        <v>95.9</v>
      </c>
      <c r="H434" s="11">
        <v>96.2</v>
      </c>
      <c r="I434" s="11">
        <v>96.2</v>
      </c>
      <c r="J434" s="11">
        <v>97.7</v>
      </c>
      <c r="K434" s="11">
        <v>98.5</v>
      </c>
      <c r="L434" s="11">
        <v>100</v>
      </c>
      <c r="M434" s="11">
        <v>100.3</v>
      </c>
      <c r="N434" s="11">
        <v>96.9</v>
      </c>
      <c r="O434" s="24">
        <f t="shared" si="3"/>
        <v>1.0658873538788523</v>
      </c>
      <c r="P434" s="24">
        <f t="shared" si="5"/>
        <v>1.0480668756530822</v>
      </c>
      <c r="Q434" s="24">
        <f t="shared" si="4"/>
        <v>1.0480668756530824</v>
      </c>
    </row>
    <row r="435" spans="1:17" x14ac:dyDescent="0.2">
      <c r="A435" s="10">
        <v>1995</v>
      </c>
      <c r="B435" s="12">
        <v>103</v>
      </c>
      <c r="C435" s="12">
        <v>103.8</v>
      </c>
      <c r="D435" s="12">
        <v>104.9</v>
      </c>
      <c r="E435" s="12">
        <v>105.2</v>
      </c>
      <c r="F435" s="12">
        <v>105.6</v>
      </c>
      <c r="G435" s="12">
        <v>105.1</v>
      </c>
      <c r="H435" s="12">
        <v>105.1</v>
      </c>
      <c r="I435" s="12">
        <v>104.7</v>
      </c>
      <c r="J435" s="12">
        <v>104.6</v>
      </c>
      <c r="K435" s="12">
        <v>104.3</v>
      </c>
      <c r="L435" s="12">
        <v>103.5</v>
      </c>
      <c r="M435" s="12">
        <v>103.5</v>
      </c>
      <c r="N435" s="12">
        <v>104.4</v>
      </c>
      <c r="O435" s="24">
        <f t="shared" si="3"/>
        <v>1.0319042871385842</v>
      </c>
      <c r="P435" s="24">
        <f t="shared" si="5"/>
        <v>1.0815047021943569</v>
      </c>
      <c r="Q435" s="24">
        <f t="shared" si="4"/>
        <v>1.0815047021943573</v>
      </c>
    </row>
    <row r="436" spans="1:17" x14ac:dyDescent="0.2">
      <c r="A436" s="10">
        <v>1996</v>
      </c>
      <c r="B436" s="11">
        <v>102.9</v>
      </c>
      <c r="C436" s="11">
        <v>102.8</v>
      </c>
      <c r="D436" s="11">
        <v>103.3</v>
      </c>
      <c r="E436" s="11">
        <v>102.9</v>
      </c>
      <c r="F436" s="11">
        <v>103.5</v>
      </c>
      <c r="G436" s="11">
        <v>103</v>
      </c>
      <c r="H436" s="11">
        <v>103.2</v>
      </c>
      <c r="I436" s="11">
        <v>103.3</v>
      </c>
      <c r="J436" s="11">
        <v>103.3</v>
      </c>
      <c r="K436" s="11">
        <v>103.7</v>
      </c>
      <c r="L436" s="11">
        <v>103.6</v>
      </c>
      <c r="M436" s="11">
        <v>103.4</v>
      </c>
      <c r="N436" s="11">
        <v>103.2</v>
      </c>
      <c r="O436" s="24">
        <f t="shared" si="3"/>
        <v>0.99903381642512079</v>
      </c>
      <c r="P436" s="24">
        <f t="shared" si="5"/>
        <v>1.0804597701149421</v>
      </c>
      <c r="Q436" s="24">
        <f t="shared" si="4"/>
        <v>1.0804597701149425</v>
      </c>
    </row>
    <row r="437" spans="1:17" x14ac:dyDescent="0.2">
      <c r="A437" s="10">
        <v>1997</v>
      </c>
      <c r="B437" s="12">
        <v>105.2</v>
      </c>
      <c r="C437" s="12">
        <v>105.2</v>
      </c>
      <c r="D437" s="12">
        <v>105.4</v>
      </c>
      <c r="E437" s="12">
        <v>105.8</v>
      </c>
      <c r="F437" s="12">
        <v>106</v>
      </c>
      <c r="G437" s="12">
        <v>106.9</v>
      </c>
      <c r="H437" s="12">
        <v>106.8</v>
      </c>
      <c r="I437" s="12">
        <v>106.9</v>
      </c>
      <c r="J437" s="12">
        <v>107.7</v>
      </c>
      <c r="K437" s="12">
        <v>108.6</v>
      </c>
      <c r="L437" s="12">
        <v>108.7</v>
      </c>
      <c r="M437" s="12">
        <v>109.2</v>
      </c>
      <c r="N437" s="12">
        <v>106.9</v>
      </c>
      <c r="O437" s="24">
        <f t="shared" si="3"/>
        <v>1.0560928433268859</v>
      </c>
      <c r="P437" s="24">
        <f t="shared" si="5"/>
        <v>1.1410658307210026</v>
      </c>
      <c r="Q437" s="24">
        <f t="shared" si="4"/>
        <v>1.1410658307210031</v>
      </c>
    </row>
    <row r="438" spans="1:17" x14ac:dyDescent="0.2">
      <c r="A438" s="10">
        <v>1998</v>
      </c>
      <c r="B438" s="11">
        <v>108.6</v>
      </c>
      <c r="C438" s="11">
        <v>111.7</v>
      </c>
      <c r="D438" s="11">
        <v>111.5</v>
      </c>
      <c r="E438" s="11">
        <v>111.3</v>
      </c>
      <c r="F438" s="11">
        <v>111</v>
      </c>
      <c r="G438" s="11">
        <v>111</v>
      </c>
      <c r="H438" s="11">
        <v>110</v>
      </c>
      <c r="I438" s="11">
        <v>109.5</v>
      </c>
      <c r="J438" s="11">
        <v>109.1</v>
      </c>
      <c r="K438" s="11">
        <v>108.2</v>
      </c>
      <c r="L438" s="11">
        <v>106.8</v>
      </c>
      <c r="M438" s="11">
        <v>104.5</v>
      </c>
      <c r="N438" s="11">
        <v>109.4</v>
      </c>
      <c r="O438" s="24">
        <f t="shared" si="3"/>
        <v>0.95695970695970689</v>
      </c>
      <c r="P438" s="24">
        <f t="shared" si="5"/>
        <v>1.0919540229885052</v>
      </c>
      <c r="Q438" s="24">
        <f t="shared" si="4"/>
        <v>1.0919540229885056</v>
      </c>
    </row>
    <row r="439" spans="1:17" x14ac:dyDescent="0.2">
      <c r="A439" s="10">
        <v>1999</v>
      </c>
      <c r="B439" s="12">
        <v>102.9</v>
      </c>
      <c r="C439" s="12">
        <v>102.8</v>
      </c>
      <c r="D439" s="12">
        <v>102</v>
      </c>
      <c r="E439" s="12">
        <v>102.4</v>
      </c>
      <c r="F439" s="12">
        <v>102</v>
      </c>
      <c r="G439" s="12">
        <v>102</v>
      </c>
      <c r="H439" s="12">
        <v>101.5</v>
      </c>
      <c r="I439" s="12">
        <v>102.2</v>
      </c>
      <c r="J439" s="12">
        <v>102.2</v>
      </c>
      <c r="K439" s="12">
        <v>102.7</v>
      </c>
      <c r="L439" s="12">
        <v>103</v>
      </c>
      <c r="M439" s="12">
        <v>104.4</v>
      </c>
      <c r="N439" s="12">
        <v>102.5</v>
      </c>
      <c r="O439" s="24">
        <f t="shared" si="3"/>
        <v>0.99904306220095696</v>
      </c>
      <c r="P439" s="24">
        <f t="shared" si="5"/>
        <v>1.0909090909090904</v>
      </c>
      <c r="Q439" s="24">
        <f t="shared" si="4"/>
        <v>1.0909090909090908</v>
      </c>
    </row>
    <row r="440" spans="1:17" x14ac:dyDescent="0.2">
      <c r="A440" s="10">
        <v>2000</v>
      </c>
      <c r="B440" s="11">
        <v>104.8</v>
      </c>
      <c r="C440" s="11">
        <v>104.8</v>
      </c>
      <c r="D440" s="11">
        <v>105.6</v>
      </c>
      <c r="E440" s="11">
        <v>106.4</v>
      </c>
      <c r="F440" s="11">
        <v>107.1</v>
      </c>
      <c r="G440" s="11">
        <v>107.5</v>
      </c>
      <c r="H440" s="11">
        <v>108</v>
      </c>
      <c r="I440" s="11">
        <v>107.1</v>
      </c>
      <c r="J440" s="11">
        <v>107.6</v>
      </c>
      <c r="K440" s="11">
        <v>107.7</v>
      </c>
      <c r="L440" s="11">
        <v>106.2</v>
      </c>
      <c r="M440" s="11">
        <v>106</v>
      </c>
      <c r="N440" s="11">
        <v>106.6</v>
      </c>
      <c r="O440" s="24">
        <f t="shared" si="3"/>
        <v>1.0153256704980842</v>
      </c>
      <c r="P440" s="24">
        <f t="shared" si="5"/>
        <v>1.1076280041797277</v>
      </c>
      <c r="Q440" s="24">
        <f t="shared" si="4"/>
        <v>1.1076280041797282</v>
      </c>
    </row>
    <row r="441" spans="1:17" x14ac:dyDescent="0.2">
      <c r="A441" s="10">
        <v>2001</v>
      </c>
      <c r="B441" s="12">
        <v>105.4</v>
      </c>
      <c r="C441" s="12">
        <v>104.4</v>
      </c>
      <c r="D441" s="12">
        <v>104.9</v>
      </c>
      <c r="E441" s="12">
        <v>104.8</v>
      </c>
      <c r="F441" s="12">
        <v>104.3</v>
      </c>
      <c r="G441" s="12">
        <v>104.5</v>
      </c>
      <c r="H441" s="12">
        <v>104.3</v>
      </c>
      <c r="I441" s="12">
        <v>104</v>
      </c>
      <c r="J441" s="12">
        <v>103.7</v>
      </c>
      <c r="K441" s="12">
        <v>103.3</v>
      </c>
      <c r="L441" s="12">
        <v>102.6</v>
      </c>
      <c r="M441" s="12">
        <v>102.1</v>
      </c>
      <c r="N441" s="12">
        <v>104</v>
      </c>
      <c r="O441" s="24">
        <f t="shared" si="3"/>
        <v>0.96320754716981127</v>
      </c>
      <c r="P441" s="24">
        <f t="shared" si="5"/>
        <v>1.0668756530825489</v>
      </c>
      <c r="Q441" s="24">
        <f t="shared" si="4"/>
        <v>1.0668756530825496</v>
      </c>
    </row>
    <row r="442" spans="1:17" x14ac:dyDescent="0.2">
      <c r="A442" s="10">
        <v>2002</v>
      </c>
      <c r="B442" s="11">
        <v>101.2</v>
      </c>
      <c r="C442" s="11">
        <v>100.4</v>
      </c>
      <c r="D442" s="11">
        <v>101.7</v>
      </c>
      <c r="E442" s="11">
        <v>104.7</v>
      </c>
      <c r="F442" s="11">
        <v>104</v>
      </c>
      <c r="G442" s="11">
        <v>107.2</v>
      </c>
      <c r="H442" s="11">
        <v>108.2</v>
      </c>
      <c r="I442" s="11">
        <v>108.1</v>
      </c>
      <c r="J442" s="11">
        <v>110.5</v>
      </c>
      <c r="K442" s="11">
        <v>111.1</v>
      </c>
      <c r="L442" s="11">
        <v>111.2</v>
      </c>
      <c r="M442" s="11">
        <v>111.4</v>
      </c>
      <c r="N442" s="11">
        <v>106.7</v>
      </c>
      <c r="O442" s="24">
        <f t="shared" si="3"/>
        <v>1.0910871694417239</v>
      </c>
      <c r="P442" s="24">
        <f t="shared" si="5"/>
        <v>1.1640543364681288</v>
      </c>
      <c r="Q442" s="24">
        <f t="shared" si="4"/>
        <v>1.1640543364681295</v>
      </c>
    </row>
    <row r="443" spans="1:17" x14ac:dyDescent="0.2">
      <c r="A443" s="10">
        <v>2003</v>
      </c>
      <c r="B443" s="12">
        <v>112</v>
      </c>
      <c r="C443" s="12">
        <v>113.6</v>
      </c>
      <c r="D443" s="12">
        <v>113.2</v>
      </c>
      <c r="E443" s="12">
        <v>113.4</v>
      </c>
      <c r="F443" s="12">
        <v>112.8</v>
      </c>
      <c r="G443" s="12">
        <v>113.2</v>
      </c>
      <c r="H443" s="12">
        <v>113.6</v>
      </c>
      <c r="I443" s="12">
        <v>113.2</v>
      </c>
      <c r="J443" s="12">
        <v>113</v>
      </c>
      <c r="K443" s="12">
        <v>113.5</v>
      </c>
      <c r="L443" s="12">
        <v>113.6</v>
      </c>
      <c r="M443" s="12">
        <v>115.1</v>
      </c>
      <c r="N443" s="12">
        <v>113.3</v>
      </c>
    </row>
    <row r="444" spans="1:17" x14ac:dyDescent="0.2">
      <c r="A444" s="10">
        <v>2004</v>
      </c>
      <c r="B444" s="11" t="s">
        <v>73</v>
      </c>
      <c r="C444" s="11" t="s">
        <v>74</v>
      </c>
      <c r="D444" s="11" t="s">
        <v>75</v>
      </c>
      <c r="E444" s="11" t="s">
        <v>76</v>
      </c>
      <c r="F444" s="11"/>
      <c r="G444" s="7"/>
      <c r="H444" s="7"/>
      <c r="I444" s="7"/>
      <c r="J444" s="7"/>
      <c r="K444" s="7"/>
      <c r="L444" s="7"/>
      <c r="M444" s="7"/>
      <c r="N444" s="8"/>
    </row>
  </sheetData>
  <mergeCells count="35">
    <mergeCell ref="A420:N420"/>
    <mergeCell ref="A400:N400"/>
    <mergeCell ref="A396:N396"/>
    <mergeCell ref="A406:N406"/>
    <mergeCell ref="A397:N397"/>
    <mergeCell ref="A399:N399"/>
    <mergeCell ref="A214:N214"/>
    <mergeCell ref="A274:N274"/>
    <mergeCell ref="A284:N284"/>
    <mergeCell ref="A351:N351"/>
    <mergeCell ref="A344:N344"/>
    <mergeCell ref="A345:N345"/>
    <mergeCell ref="A275:N275"/>
    <mergeCell ref="A277:N277"/>
    <mergeCell ref="A278:N278"/>
    <mergeCell ref="A342:N342"/>
    <mergeCell ref="A201:N201"/>
    <mergeCell ref="A156:N156"/>
    <mergeCell ref="A158:N158"/>
    <mergeCell ref="A159:N159"/>
    <mergeCell ref="A192:N192"/>
    <mergeCell ref="A194:N194"/>
    <mergeCell ref="A195:N195"/>
    <mergeCell ref="A155:N155"/>
    <mergeCell ref="A165:N165"/>
    <mergeCell ref="A191:N191"/>
    <mergeCell ref="A8:N8"/>
    <mergeCell ref="A13:N13"/>
    <mergeCell ref="A23:N23"/>
    <mergeCell ref="A87:N87"/>
    <mergeCell ref="A1:N1"/>
    <mergeCell ref="A2:N2"/>
    <mergeCell ref="A14:N14"/>
    <mergeCell ref="A16:N16"/>
    <mergeCell ref="A17:N17"/>
  </mergeCells>
  <phoneticPr fontId="4" type="noConversion"/>
  <pageMargins left="0.5" right="0.75" top="0.5" bottom="0.5" header="0.5" footer="0.5"/>
  <pageSetup scale="1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76"/>
  <sheetViews>
    <sheetView showGridLines="0" zoomScaleNormal="100" workbookViewId="0">
      <selection activeCell="A22" sqref="A22"/>
    </sheetView>
  </sheetViews>
  <sheetFormatPr defaultColWidth="9.140625" defaultRowHeight="12.75" x14ac:dyDescent="0.2"/>
  <cols>
    <col min="1" max="1" width="9.7109375" style="68" customWidth="1"/>
    <col min="2" max="2" width="9.7109375" style="72" customWidth="1"/>
    <col min="3" max="3" width="11.28515625" style="80" customWidth="1"/>
    <col min="4" max="4" width="8" style="80" customWidth="1"/>
    <col min="5" max="5" width="11.28515625" style="80" customWidth="1"/>
    <col min="6" max="7" width="9.7109375" style="72" customWidth="1"/>
    <col min="8" max="8" width="11.28515625" style="80" customWidth="1"/>
    <col min="9" max="9" width="10.7109375" style="72" customWidth="1"/>
    <col min="10" max="12" width="9.28515625" style="72" customWidth="1"/>
    <col min="13" max="13" width="10.140625" style="72" customWidth="1"/>
    <col min="14" max="14" width="10.7109375" style="72" customWidth="1"/>
    <col min="15" max="257" width="9.140625" style="68"/>
    <col min="258" max="259" width="9.7109375" style="68" customWidth="1"/>
    <col min="260" max="261" width="11.28515625" style="68" customWidth="1"/>
    <col min="262" max="263" width="9.7109375" style="68" customWidth="1"/>
    <col min="264" max="264" width="11.28515625" style="68" customWidth="1"/>
    <col min="265" max="265" width="10.7109375" style="68" customWidth="1"/>
    <col min="266" max="268" width="9.28515625" style="68" customWidth="1"/>
    <col min="269" max="269" width="10.140625" style="68" customWidth="1"/>
    <col min="270" max="270" width="10.7109375" style="68" customWidth="1"/>
    <col min="271" max="513" width="9.140625" style="68"/>
    <col min="514" max="515" width="9.7109375" style="68" customWidth="1"/>
    <col min="516" max="517" width="11.28515625" style="68" customWidth="1"/>
    <col min="518" max="519" width="9.7109375" style="68" customWidth="1"/>
    <col min="520" max="520" width="11.28515625" style="68" customWidth="1"/>
    <col min="521" max="521" width="10.7109375" style="68" customWidth="1"/>
    <col min="522" max="524" width="9.28515625" style="68" customWidth="1"/>
    <col min="525" max="525" width="10.140625" style="68" customWidth="1"/>
    <col min="526" max="526" width="10.7109375" style="68" customWidth="1"/>
    <col min="527" max="769" width="9.140625" style="68"/>
    <col min="770" max="771" width="9.7109375" style="68" customWidth="1"/>
    <col min="772" max="773" width="11.28515625" style="68" customWidth="1"/>
    <col min="774" max="775" width="9.7109375" style="68" customWidth="1"/>
    <col min="776" max="776" width="11.28515625" style="68" customWidth="1"/>
    <col min="777" max="777" width="10.7109375" style="68" customWidth="1"/>
    <col min="778" max="780" width="9.28515625" style="68" customWidth="1"/>
    <col min="781" max="781" width="10.140625" style="68" customWidth="1"/>
    <col min="782" max="782" width="10.7109375" style="68" customWidth="1"/>
    <col min="783" max="1025" width="9.140625" style="68"/>
    <col min="1026" max="1027" width="9.7109375" style="68" customWidth="1"/>
    <col min="1028" max="1029" width="11.28515625" style="68" customWidth="1"/>
    <col min="1030" max="1031" width="9.7109375" style="68" customWidth="1"/>
    <col min="1032" max="1032" width="11.28515625" style="68" customWidth="1"/>
    <col min="1033" max="1033" width="10.7109375" style="68" customWidth="1"/>
    <col min="1034" max="1036" width="9.28515625" style="68" customWidth="1"/>
    <col min="1037" max="1037" width="10.140625" style="68" customWidth="1"/>
    <col min="1038" max="1038" width="10.7109375" style="68" customWidth="1"/>
    <col min="1039" max="1281" width="9.140625" style="68"/>
    <col min="1282" max="1283" width="9.7109375" style="68" customWidth="1"/>
    <col min="1284" max="1285" width="11.28515625" style="68" customWidth="1"/>
    <col min="1286" max="1287" width="9.7109375" style="68" customWidth="1"/>
    <col min="1288" max="1288" width="11.28515625" style="68" customWidth="1"/>
    <col min="1289" max="1289" width="10.7109375" style="68" customWidth="1"/>
    <col min="1290" max="1292" width="9.28515625" style="68" customWidth="1"/>
    <col min="1293" max="1293" width="10.140625" style="68" customWidth="1"/>
    <col min="1294" max="1294" width="10.7109375" style="68" customWidth="1"/>
    <col min="1295" max="1537" width="9.140625" style="68"/>
    <col min="1538" max="1539" width="9.7109375" style="68" customWidth="1"/>
    <col min="1540" max="1541" width="11.28515625" style="68" customWidth="1"/>
    <col min="1542" max="1543" width="9.7109375" style="68" customWidth="1"/>
    <col min="1544" max="1544" width="11.28515625" style="68" customWidth="1"/>
    <col min="1545" max="1545" width="10.7109375" style="68" customWidth="1"/>
    <col min="1546" max="1548" width="9.28515625" style="68" customWidth="1"/>
    <col min="1549" max="1549" width="10.140625" style="68" customWidth="1"/>
    <col min="1550" max="1550" width="10.7109375" style="68" customWidth="1"/>
    <col min="1551" max="1793" width="9.140625" style="68"/>
    <col min="1794" max="1795" width="9.7109375" style="68" customWidth="1"/>
    <col min="1796" max="1797" width="11.28515625" style="68" customWidth="1"/>
    <col min="1798" max="1799" width="9.7109375" style="68" customWidth="1"/>
    <col min="1800" max="1800" width="11.28515625" style="68" customWidth="1"/>
    <col min="1801" max="1801" width="10.7109375" style="68" customWidth="1"/>
    <col min="1802" max="1804" width="9.28515625" style="68" customWidth="1"/>
    <col min="1805" max="1805" width="10.140625" style="68" customWidth="1"/>
    <col min="1806" max="1806" width="10.7109375" style="68" customWidth="1"/>
    <col min="1807" max="2049" width="9.140625" style="68"/>
    <col min="2050" max="2051" width="9.7109375" style="68" customWidth="1"/>
    <col min="2052" max="2053" width="11.28515625" style="68" customWidth="1"/>
    <col min="2054" max="2055" width="9.7109375" style="68" customWidth="1"/>
    <col min="2056" max="2056" width="11.28515625" style="68" customWidth="1"/>
    <col min="2057" max="2057" width="10.7109375" style="68" customWidth="1"/>
    <col min="2058" max="2060" width="9.28515625" style="68" customWidth="1"/>
    <col min="2061" max="2061" width="10.140625" style="68" customWidth="1"/>
    <col min="2062" max="2062" width="10.7109375" style="68" customWidth="1"/>
    <col min="2063" max="2305" width="9.140625" style="68"/>
    <col min="2306" max="2307" width="9.7109375" style="68" customWidth="1"/>
    <col min="2308" max="2309" width="11.28515625" style="68" customWidth="1"/>
    <col min="2310" max="2311" width="9.7109375" style="68" customWidth="1"/>
    <col min="2312" max="2312" width="11.28515625" style="68" customWidth="1"/>
    <col min="2313" max="2313" width="10.7109375" style="68" customWidth="1"/>
    <col min="2314" max="2316" width="9.28515625" style="68" customWidth="1"/>
    <col min="2317" max="2317" width="10.140625" style="68" customWidth="1"/>
    <col min="2318" max="2318" width="10.7109375" style="68" customWidth="1"/>
    <col min="2319" max="2561" width="9.140625" style="68"/>
    <col min="2562" max="2563" width="9.7109375" style="68" customWidth="1"/>
    <col min="2564" max="2565" width="11.28515625" style="68" customWidth="1"/>
    <col min="2566" max="2567" width="9.7109375" style="68" customWidth="1"/>
    <col min="2568" max="2568" width="11.28515625" style="68" customWidth="1"/>
    <col min="2569" max="2569" width="10.7109375" style="68" customWidth="1"/>
    <col min="2570" max="2572" width="9.28515625" style="68" customWidth="1"/>
    <col min="2573" max="2573" width="10.140625" style="68" customWidth="1"/>
    <col min="2574" max="2574" width="10.7109375" style="68" customWidth="1"/>
    <col min="2575" max="2817" width="9.140625" style="68"/>
    <col min="2818" max="2819" width="9.7109375" style="68" customWidth="1"/>
    <col min="2820" max="2821" width="11.28515625" style="68" customWidth="1"/>
    <col min="2822" max="2823" width="9.7109375" style="68" customWidth="1"/>
    <col min="2824" max="2824" width="11.28515625" style="68" customWidth="1"/>
    <col min="2825" max="2825" width="10.7109375" style="68" customWidth="1"/>
    <col min="2826" max="2828" width="9.28515625" style="68" customWidth="1"/>
    <col min="2829" max="2829" width="10.140625" style="68" customWidth="1"/>
    <col min="2830" max="2830" width="10.7109375" style="68" customWidth="1"/>
    <col min="2831" max="3073" width="9.140625" style="68"/>
    <col min="3074" max="3075" width="9.7109375" style="68" customWidth="1"/>
    <col min="3076" max="3077" width="11.28515625" style="68" customWidth="1"/>
    <col min="3078" max="3079" width="9.7109375" style="68" customWidth="1"/>
    <col min="3080" max="3080" width="11.28515625" style="68" customWidth="1"/>
    <col min="3081" max="3081" width="10.7109375" style="68" customWidth="1"/>
    <col min="3082" max="3084" width="9.28515625" style="68" customWidth="1"/>
    <col min="3085" max="3085" width="10.140625" style="68" customWidth="1"/>
    <col min="3086" max="3086" width="10.7109375" style="68" customWidth="1"/>
    <col min="3087" max="3329" width="9.140625" style="68"/>
    <col min="3330" max="3331" width="9.7109375" style="68" customWidth="1"/>
    <col min="3332" max="3333" width="11.28515625" style="68" customWidth="1"/>
    <col min="3334" max="3335" width="9.7109375" style="68" customWidth="1"/>
    <col min="3336" max="3336" width="11.28515625" style="68" customWidth="1"/>
    <col min="3337" max="3337" width="10.7109375" style="68" customWidth="1"/>
    <col min="3338" max="3340" width="9.28515625" style="68" customWidth="1"/>
    <col min="3341" max="3341" width="10.140625" style="68" customWidth="1"/>
    <col min="3342" max="3342" width="10.7109375" style="68" customWidth="1"/>
    <col min="3343" max="3585" width="9.140625" style="68"/>
    <col min="3586" max="3587" width="9.7109375" style="68" customWidth="1"/>
    <col min="3588" max="3589" width="11.28515625" style="68" customWidth="1"/>
    <col min="3590" max="3591" width="9.7109375" style="68" customWidth="1"/>
    <col min="3592" max="3592" width="11.28515625" style="68" customWidth="1"/>
    <col min="3593" max="3593" width="10.7109375" style="68" customWidth="1"/>
    <col min="3594" max="3596" width="9.28515625" style="68" customWidth="1"/>
    <col min="3597" max="3597" width="10.140625" style="68" customWidth="1"/>
    <col min="3598" max="3598" width="10.7109375" style="68" customWidth="1"/>
    <col min="3599" max="3841" width="9.140625" style="68"/>
    <col min="3842" max="3843" width="9.7109375" style="68" customWidth="1"/>
    <col min="3844" max="3845" width="11.28515625" style="68" customWidth="1"/>
    <col min="3846" max="3847" width="9.7109375" style="68" customWidth="1"/>
    <col min="3848" max="3848" width="11.28515625" style="68" customWidth="1"/>
    <col min="3849" max="3849" width="10.7109375" style="68" customWidth="1"/>
    <col min="3850" max="3852" width="9.28515625" style="68" customWidth="1"/>
    <col min="3853" max="3853" width="10.140625" style="68" customWidth="1"/>
    <col min="3854" max="3854" width="10.7109375" style="68" customWidth="1"/>
    <col min="3855" max="4097" width="9.140625" style="68"/>
    <col min="4098" max="4099" width="9.7109375" style="68" customWidth="1"/>
    <col min="4100" max="4101" width="11.28515625" style="68" customWidth="1"/>
    <col min="4102" max="4103" width="9.7109375" style="68" customWidth="1"/>
    <col min="4104" max="4104" width="11.28515625" style="68" customWidth="1"/>
    <col min="4105" max="4105" width="10.7109375" style="68" customWidth="1"/>
    <col min="4106" max="4108" width="9.28515625" style="68" customWidth="1"/>
    <col min="4109" max="4109" width="10.140625" style="68" customWidth="1"/>
    <col min="4110" max="4110" width="10.7109375" style="68" customWidth="1"/>
    <col min="4111" max="4353" width="9.140625" style="68"/>
    <col min="4354" max="4355" width="9.7109375" style="68" customWidth="1"/>
    <col min="4356" max="4357" width="11.28515625" style="68" customWidth="1"/>
    <col min="4358" max="4359" width="9.7109375" style="68" customWidth="1"/>
    <col min="4360" max="4360" width="11.28515625" style="68" customWidth="1"/>
    <col min="4361" max="4361" width="10.7109375" style="68" customWidth="1"/>
    <col min="4362" max="4364" width="9.28515625" style="68" customWidth="1"/>
    <col min="4365" max="4365" width="10.140625" style="68" customWidth="1"/>
    <col min="4366" max="4366" width="10.7109375" style="68" customWidth="1"/>
    <col min="4367" max="4609" width="9.140625" style="68"/>
    <col min="4610" max="4611" width="9.7109375" style="68" customWidth="1"/>
    <col min="4612" max="4613" width="11.28515625" style="68" customWidth="1"/>
    <col min="4614" max="4615" width="9.7109375" style="68" customWidth="1"/>
    <col min="4616" max="4616" width="11.28515625" style="68" customWidth="1"/>
    <col min="4617" max="4617" width="10.7109375" style="68" customWidth="1"/>
    <col min="4618" max="4620" width="9.28515625" style="68" customWidth="1"/>
    <col min="4621" max="4621" width="10.140625" style="68" customWidth="1"/>
    <col min="4622" max="4622" width="10.7109375" style="68" customWidth="1"/>
    <col min="4623" max="4865" width="9.140625" style="68"/>
    <col min="4866" max="4867" width="9.7109375" style="68" customWidth="1"/>
    <col min="4868" max="4869" width="11.28515625" style="68" customWidth="1"/>
    <col min="4870" max="4871" width="9.7109375" style="68" customWidth="1"/>
    <col min="4872" max="4872" width="11.28515625" style="68" customWidth="1"/>
    <col min="4873" max="4873" width="10.7109375" style="68" customWidth="1"/>
    <col min="4874" max="4876" width="9.28515625" style="68" customWidth="1"/>
    <col min="4877" max="4877" width="10.140625" style="68" customWidth="1"/>
    <col min="4878" max="4878" width="10.7109375" style="68" customWidth="1"/>
    <col min="4879" max="5121" width="9.140625" style="68"/>
    <col min="5122" max="5123" width="9.7109375" style="68" customWidth="1"/>
    <col min="5124" max="5125" width="11.28515625" style="68" customWidth="1"/>
    <col min="5126" max="5127" width="9.7109375" style="68" customWidth="1"/>
    <col min="5128" max="5128" width="11.28515625" style="68" customWidth="1"/>
    <col min="5129" max="5129" width="10.7109375" style="68" customWidth="1"/>
    <col min="5130" max="5132" width="9.28515625" style="68" customWidth="1"/>
    <col min="5133" max="5133" width="10.140625" style="68" customWidth="1"/>
    <col min="5134" max="5134" width="10.7109375" style="68" customWidth="1"/>
    <col min="5135" max="5377" width="9.140625" style="68"/>
    <col min="5378" max="5379" width="9.7109375" style="68" customWidth="1"/>
    <col min="5380" max="5381" width="11.28515625" style="68" customWidth="1"/>
    <col min="5382" max="5383" width="9.7109375" style="68" customWidth="1"/>
    <col min="5384" max="5384" width="11.28515625" style="68" customWidth="1"/>
    <col min="5385" max="5385" width="10.7109375" style="68" customWidth="1"/>
    <col min="5386" max="5388" width="9.28515625" style="68" customWidth="1"/>
    <col min="5389" max="5389" width="10.140625" style="68" customWidth="1"/>
    <col min="5390" max="5390" width="10.7109375" style="68" customWidth="1"/>
    <col min="5391" max="5633" width="9.140625" style="68"/>
    <col min="5634" max="5635" width="9.7109375" style="68" customWidth="1"/>
    <col min="5636" max="5637" width="11.28515625" style="68" customWidth="1"/>
    <col min="5638" max="5639" width="9.7109375" style="68" customWidth="1"/>
    <col min="5640" max="5640" width="11.28515625" style="68" customWidth="1"/>
    <col min="5641" max="5641" width="10.7109375" style="68" customWidth="1"/>
    <col min="5642" max="5644" width="9.28515625" style="68" customWidth="1"/>
    <col min="5645" max="5645" width="10.140625" style="68" customWidth="1"/>
    <col min="5646" max="5646" width="10.7109375" style="68" customWidth="1"/>
    <col min="5647" max="5889" width="9.140625" style="68"/>
    <col min="5890" max="5891" width="9.7109375" style="68" customWidth="1"/>
    <col min="5892" max="5893" width="11.28515625" style="68" customWidth="1"/>
    <col min="5894" max="5895" width="9.7109375" style="68" customWidth="1"/>
    <col min="5896" max="5896" width="11.28515625" style="68" customWidth="1"/>
    <col min="5897" max="5897" width="10.7109375" style="68" customWidth="1"/>
    <col min="5898" max="5900" width="9.28515625" style="68" customWidth="1"/>
    <col min="5901" max="5901" width="10.140625" style="68" customWidth="1"/>
    <col min="5902" max="5902" width="10.7109375" style="68" customWidth="1"/>
    <col min="5903" max="6145" width="9.140625" style="68"/>
    <col min="6146" max="6147" width="9.7109375" style="68" customWidth="1"/>
    <col min="6148" max="6149" width="11.28515625" style="68" customWidth="1"/>
    <col min="6150" max="6151" width="9.7109375" style="68" customWidth="1"/>
    <col min="6152" max="6152" width="11.28515625" style="68" customWidth="1"/>
    <col min="6153" max="6153" width="10.7109375" style="68" customWidth="1"/>
    <col min="6154" max="6156" width="9.28515625" style="68" customWidth="1"/>
    <col min="6157" max="6157" width="10.140625" style="68" customWidth="1"/>
    <col min="6158" max="6158" width="10.7109375" style="68" customWidth="1"/>
    <col min="6159" max="6401" width="9.140625" style="68"/>
    <col min="6402" max="6403" width="9.7109375" style="68" customWidth="1"/>
    <col min="6404" max="6405" width="11.28515625" style="68" customWidth="1"/>
    <col min="6406" max="6407" width="9.7109375" style="68" customWidth="1"/>
    <col min="6408" max="6408" width="11.28515625" style="68" customWidth="1"/>
    <col min="6409" max="6409" width="10.7109375" style="68" customWidth="1"/>
    <col min="6410" max="6412" width="9.28515625" style="68" customWidth="1"/>
    <col min="6413" max="6413" width="10.140625" style="68" customWidth="1"/>
    <col min="6414" max="6414" width="10.7109375" style="68" customWidth="1"/>
    <col min="6415" max="6657" width="9.140625" style="68"/>
    <col min="6658" max="6659" width="9.7109375" style="68" customWidth="1"/>
    <col min="6660" max="6661" width="11.28515625" style="68" customWidth="1"/>
    <col min="6662" max="6663" width="9.7109375" style="68" customWidth="1"/>
    <col min="6664" max="6664" width="11.28515625" style="68" customWidth="1"/>
    <col min="6665" max="6665" width="10.7109375" style="68" customWidth="1"/>
    <col min="6666" max="6668" width="9.28515625" style="68" customWidth="1"/>
    <col min="6669" max="6669" width="10.140625" style="68" customWidth="1"/>
    <col min="6670" max="6670" width="10.7109375" style="68" customWidth="1"/>
    <col min="6671" max="6913" width="9.140625" style="68"/>
    <col min="6914" max="6915" width="9.7109375" style="68" customWidth="1"/>
    <col min="6916" max="6917" width="11.28515625" style="68" customWidth="1"/>
    <col min="6918" max="6919" width="9.7109375" style="68" customWidth="1"/>
    <col min="6920" max="6920" width="11.28515625" style="68" customWidth="1"/>
    <col min="6921" max="6921" width="10.7109375" style="68" customWidth="1"/>
    <col min="6922" max="6924" width="9.28515625" style="68" customWidth="1"/>
    <col min="6925" max="6925" width="10.140625" style="68" customWidth="1"/>
    <col min="6926" max="6926" width="10.7109375" style="68" customWidth="1"/>
    <col min="6927" max="7169" width="9.140625" style="68"/>
    <col min="7170" max="7171" width="9.7109375" style="68" customWidth="1"/>
    <col min="7172" max="7173" width="11.28515625" style="68" customWidth="1"/>
    <col min="7174" max="7175" width="9.7109375" style="68" customWidth="1"/>
    <col min="7176" max="7176" width="11.28515625" style="68" customWidth="1"/>
    <col min="7177" max="7177" width="10.7109375" style="68" customWidth="1"/>
    <col min="7178" max="7180" width="9.28515625" style="68" customWidth="1"/>
    <col min="7181" max="7181" width="10.140625" style="68" customWidth="1"/>
    <col min="7182" max="7182" width="10.7109375" style="68" customWidth="1"/>
    <col min="7183" max="7425" width="9.140625" style="68"/>
    <col min="7426" max="7427" width="9.7109375" style="68" customWidth="1"/>
    <col min="7428" max="7429" width="11.28515625" style="68" customWidth="1"/>
    <col min="7430" max="7431" width="9.7109375" style="68" customWidth="1"/>
    <col min="7432" max="7432" width="11.28515625" style="68" customWidth="1"/>
    <col min="7433" max="7433" width="10.7109375" style="68" customWidth="1"/>
    <col min="7434" max="7436" width="9.28515625" style="68" customWidth="1"/>
    <col min="7437" max="7437" width="10.140625" style="68" customWidth="1"/>
    <col min="7438" max="7438" width="10.7109375" style="68" customWidth="1"/>
    <col min="7439" max="7681" width="9.140625" style="68"/>
    <col min="7682" max="7683" width="9.7109375" style="68" customWidth="1"/>
    <col min="7684" max="7685" width="11.28515625" style="68" customWidth="1"/>
    <col min="7686" max="7687" width="9.7109375" style="68" customWidth="1"/>
    <col min="7688" max="7688" width="11.28515625" style="68" customWidth="1"/>
    <col min="7689" max="7689" width="10.7109375" style="68" customWidth="1"/>
    <col min="7690" max="7692" width="9.28515625" style="68" customWidth="1"/>
    <col min="7693" max="7693" width="10.140625" style="68" customWidth="1"/>
    <col min="7694" max="7694" width="10.7109375" style="68" customWidth="1"/>
    <col min="7695" max="7937" width="9.140625" style="68"/>
    <col min="7938" max="7939" width="9.7109375" style="68" customWidth="1"/>
    <col min="7940" max="7941" width="11.28515625" style="68" customWidth="1"/>
    <col min="7942" max="7943" width="9.7109375" style="68" customWidth="1"/>
    <col min="7944" max="7944" width="11.28515625" style="68" customWidth="1"/>
    <col min="7945" max="7945" width="10.7109375" style="68" customWidth="1"/>
    <col min="7946" max="7948" width="9.28515625" style="68" customWidth="1"/>
    <col min="7949" max="7949" width="10.140625" style="68" customWidth="1"/>
    <col min="7950" max="7950" width="10.7109375" style="68" customWidth="1"/>
    <col min="7951" max="8193" width="9.140625" style="68"/>
    <col min="8194" max="8195" width="9.7109375" style="68" customWidth="1"/>
    <col min="8196" max="8197" width="11.28515625" style="68" customWidth="1"/>
    <col min="8198" max="8199" width="9.7109375" style="68" customWidth="1"/>
    <col min="8200" max="8200" width="11.28515625" style="68" customWidth="1"/>
    <col min="8201" max="8201" width="10.7109375" style="68" customWidth="1"/>
    <col min="8202" max="8204" width="9.28515625" style="68" customWidth="1"/>
    <col min="8205" max="8205" width="10.140625" style="68" customWidth="1"/>
    <col min="8206" max="8206" width="10.7109375" style="68" customWidth="1"/>
    <col min="8207" max="8449" width="9.140625" style="68"/>
    <col min="8450" max="8451" width="9.7109375" style="68" customWidth="1"/>
    <col min="8452" max="8453" width="11.28515625" style="68" customWidth="1"/>
    <col min="8454" max="8455" width="9.7109375" style="68" customWidth="1"/>
    <col min="8456" max="8456" width="11.28515625" style="68" customWidth="1"/>
    <col min="8457" max="8457" width="10.7109375" style="68" customWidth="1"/>
    <col min="8458" max="8460" width="9.28515625" style="68" customWidth="1"/>
    <col min="8461" max="8461" width="10.140625" style="68" customWidth="1"/>
    <col min="8462" max="8462" width="10.7109375" style="68" customWidth="1"/>
    <col min="8463" max="8705" width="9.140625" style="68"/>
    <col min="8706" max="8707" width="9.7109375" style="68" customWidth="1"/>
    <col min="8708" max="8709" width="11.28515625" style="68" customWidth="1"/>
    <col min="8710" max="8711" width="9.7109375" style="68" customWidth="1"/>
    <col min="8712" max="8712" width="11.28515625" style="68" customWidth="1"/>
    <col min="8713" max="8713" width="10.7109375" style="68" customWidth="1"/>
    <col min="8714" max="8716" width="9.28515625" style="68" customWidth="1"/>
    <col min="8717" max="8717" width="10.140625" style="68" customWidth="1"/>
    <col min="8718" max="8718" width="10.7109375" style="68" customWidth="1"/>
    <col min="8719" max="8961" width="9.140625" style="68"/>
    <col min="8962" max="8963" width="9.7109375" style="68" customWidth="1"/>
    <col min="8964" max="8965" width="11.28515625" style="68" customWidth="1"/>
    <col min="8966" max="8967" width="9.7109375" style="68" customWidth="1"/>
    <col min="8968" max="8968" width="11.28515625" style="68" customWidth="1"/>
    <col min="8969" max="8969" width="10.7109375" style="68" customWidth="1"/>
    <col min="8970" max="8972" width="9.28515625" style="68" customWidth="1"/>
    <col min="8973" max="8973" width="10.140625" style="68" customWidth="1"/>
    <col min="8974" max="8974" width="10.7109375" style="68" customWidth="1"/>
    <col min="8975" max="9217" width="9.140625" style="68"/>
    <col min="9218" max="9219" width="9.7109375" style="68" customWidth="1"/>
    <col min="9220" max="9221" width="11.28515625" style="68" customWidth="1"/>
    <col min="9222" max="9223" width="9.7109375" style="68" customWidth="1"/>
    <col min="9224" max="9224" width="11.28515625" style="68" customWidth="1"/>
    <col min="9225" max="9225" width="10.7109375" style="68" customWidth="1"/>
    <col min="9226" max="9228" width="9.28515625" style="68" customWidth="1"/>
    <col min="9229" max="9229" width="10.140625" style="68" customWidth="1"/>
    <col min="9230" max="9230" width="10.7109375" style="68" customWidth="1"/>
    <col min="9231" max="9473" width="9.140625" style="68"/>
    <col min="9474" max="9475" width="9.7109375" style="68" customWidth="1"/>
    <col min="9476" max="9477" width="11.28515625" style="68" customWidth="1"/>
    <col min="9478" max="9479" width="9.7109375" style="68" customWidth="1"/>
    <col min="9480" max="9480" width="11.28515625" style="68" customWidth="1"/>
    <col min="9481" max="9481" width="10.7109375" style="68" customWidth="1"/>
    <col min="9482" max="9484" width="9.28515625" style="68" customWidth="1"/>
    <col min="9485" max="9485" width="10.140625" style="68" customWidth="1"/>
    <col min="9486" max="9486" width="10.7109375" style="68" customWidth="1"/>
    <col min="9487" max="9729" width="9.140625" style="68"/>
    <col min="9730" max="9731" width="9.7109375" style="68" customWidth="1"/>
    <col min="9732" max="9733" width="11.28515625" style="68" customWidth="1"/>
    <col min="9734" max="9735" width="9.7109375" style="68" customWidth="1"/>
    <col min="9736" max="9736" width="11.28515625" style="68" customWidth="1"/>
    <col min="9737" max="9737" width="10.7109375" style="68" customWidth="1"/>
    <col min="9738" max="9740" width="9.28515625" style="68" customWidth="1"/>
    <col min="9741" max="9741" width="10.140625" style="68" customWidth="1"/>
    <col min="9742" max="9742" width="10.7109375" style="68" customWidth="1"/>
    <col min="9743" max="9985" width="9.140625" style="68"/>
    <col min="9986" max="9987" width="9.7109375" style="68" customWidth="1"/>
    <col min="9988" max="9989" width="11.28515625" style="68" customWidth="1"/>
    <col min="9990" max="9991" width="9.7109375" style="68" customWidth="1"/>
    <col min="9992" max="9992" width="11.28515625" style="68" customWidth="1"/>
    <col min="9993" max="9993" width="10.7109375" style="68" customWidth="1"/>
    <col min="9994" max="9996" width="9.28515625" style="68" customWidth="1"/>
    <col min="9997" max="9997" width="10.140625" style="68" customWidth="1"/>
    <col min="9998" max="9998" width="10.7109375" style="68" customWidth="1"/>
    <col min="9999" max="10241" width="9.140625" style="68"/>
    <col min="10242" max="10243" width="9.7109375" style="68" customWidth="1"/>
    <col min="10244" max="10245" width="11.28515625" style="68" customWidth="1"/>
    <col min="10246" max="10247" width="9.7109375" style="68" customWidth="1"/>
    <col min="10248" max="10248" width="11.28515625" style="68" customWidth="1"/>
    <col min="10249" max="10249" width="10.7109375" style="68" customWidth="1"/>
    <col min="10250" max="10252" width="9.28515625" style="68" customWidth="1"/>
    <col min="10253" max="10253" width="10.140625" style="68" customWidth="1"/>
    <col min="10254" max="10254" width="10.7109375" style="68" customWidth="1"/>
    <col min="10255" max="10497" width="9.140625" style="68"/>
    <col min="10498" max="10499" width="9.7109375" style="68" customWidth="1"/>
    <col min="10500" max="10501" width="11.28515625" style="68" customWidth="1"/>
    <col min="10502" max="10503" width="9.7109375" style="68" customWidth="1"/>
    <col min="10504" max="10504" width="11.28515625" style="68" customWidth="1"/>
    <col min="10505" max="10505" width="10.7109375" style="68" customWidth="1"/>
    <col min="10506" max="10508" width="9.28515625" style="68" customWidth="1"/>
    <col min="10509" max="10509" width="10.140625" style="68" customWidth="1"/>
    <col min="10510" max="10510" width="10.7109375" style="68" customWidth="1"/>
    <col min="10511" max="10753" width="9.140625" style="68"/>
    <col min="10754" max="10755" width="9.7109375" style="68" customWidth="1"/>
    <col min="10756" max="10757" width="11.28515625" style="68" customWidth="1"/>
    <col min="10758" max="10759" width="9.7109375" style="68" customWidth="1"/>
    <col min="10760" max="10760" width="11.28515625" style="68" customWidth="1"/>
    <col min="10761" max="10761" width="10.7109375" style="68" customWidth="1"/>
    <col min="10762" max="10764" width="9.28515625" style="68" customWidth="1"/>
    <col min="10765" max="10765" width="10.140625" style="68" customWidth="1"/>
    <col min="10766" max="10766" width="10.7109375" style="68" customWidth="1"/>
    <col min="10767" max="11009" width="9.140625" style="68"/>
    <col min="11010" max="11011" width="9.7109375" style="68" customWidth="1"/>
    <col min="11012" max="11013" width="11.28515625" style="68" customWidth="1"/>
    <col min="11014" max="11015" width="9.7109375" style="68" customWidth="1"/>
    <col min="11016" max="11016" width="11.28515625" style="68" customWidth="1"/>
    <col min="11017" max="11017" width="10.7109375" style="68" customWidth="1"/>
    <col min="11018" max="11020" width="9.28515625" style="68" customWidth="1"/>
    <col min="11021" max="11021" width="10.140625" style="68" customWidth="1"/>
    <col min="11022" max="11022" width="10.7109375" style="68" customWidth="1"/>
    <col min="11023" max="11265" width="9.140625" style="68"/>
    <col min="11266" max="11267" width="9.7109375" style="68" customWidth="1"/>
    <col min="11268" max="11269" width="11.28515625" style="68" customWidth="1"/>
    <col min="11270" max="11271" width="9.7109375" style="68" customWidth="1"/>
    <col min="11272" max="11272" width="11.28515625" style="68" customWidth="1"/>
    <col min="11273" max="11273" width="10.7109375" style="68" customWidth="1"/>
    <col min="11274" max="11276" width="9.28515625" style="68" customWidth="1"/>
    <col min="11277" max="11277" width="10.140625" style="68" customWidth="1"/>
    <col min="11278" max="11278" width="10.7109375" style="68" customWidth="1"/>
    <col min="11279" max="11521" width="9.140625" style="68"/>
    <col min="11522" max="11523" width="9.7109375" style="68" customWidth="1"/>
    <col min="11524" max="11525" width="11.28515625" style="68" customWidth="1"/>
    <col min="11526" max="11527" width="9.7109375" style="68" customWidth="1"/>
    <col min="11528" max="11528" width="11.28515625" style="68" customWidth="1"/>
    <col min="11529" max="11529" width="10.7109375" style="68" customWidth="1"/>
    <col min="11530" max="11532" width="9.28515625" style="68" customWidth="1"/>
    <col min="11533" max="11533" width="10.140625" style="68" customWidth="1"/>
    <col min="11534" max="11534" width="10.7109375" style="68" customWidth="1"/>
    <col min="11535" max="11777" width="9.140625" style="68"/>
    <col min="11778" max="11779" width="9.7109375" style="68" customWidth="1"/>
    <col min="11780" max="11781" width="11.28515625" style="68" customWidth="1"/>
    <col min="11782" max="11783" width="9.7109375" style="68" customWidth="1"/>
    <col min="11784" max="11784" width="11.28515625" style="68" customWidth="1"/>
    <col min="11785" max="11785" width="10.7109375" style="68" customWidth="1"/>
    <col min="11786" max="11788" width="9.28515625" style="68" customWidth="1"/>
    <col min="11789" max="11789" width="10.140625" style="68" customWidth="1"/>
    <col min="11790" max="11790" width="10.7109375" style="68" customWidth="1"/>
    <col min="11791" max="12033" width="9.140625" style="68"/>
    <col min="12034" max="12035" width="9.7109375" style="68" customWidth="1"/>
    <col min="12036" max="12037" width="11.28515625" style="68" customWidth="1"/>
    <col min="12038" max="12039" width="9.7109375" style="68" customWidth="1"/>
    <col min="12040" max="12040" width="11.28515625" style="68" customWidth="1"/>
    <col min="12041" max="12041" width="10.7109375" style="68" customWidth="1"/>
    <col min="12042" max="12044" width="9.28515625" style="68" customWidth="1"/>
    <col min="12045" max="12045" width="10.140625" style="68" customWidth="1"/>
    <col min="12046" max="12046" width="10.7109375" style="68" customWidth="1"/>
    <col min="12047" max="12289" width="9.140625" style="68"/>
    <col min="12290" max="12291" width="9.7109375" style="68" customWidth="1"/>
    <col min="12292" max="12293" width="11.28515625" style="68" customWidth="1"/>
    <col min="12294" max="12295" width="9.7109375" style="68" customWidth="1"/>
    <col min="12296" max="12296" width="11.28515625" style="68" customWidth="1"/>
    <col min="12297" max="12297" width="10.7109375" style="68" customWidth="1"/>
    <col min="12298" max="12300" width="9.28515625" style="68" customWidth="1"/>
    <col min="12301" max="12301" width="10.140625" style="68" customWidth="1"/>
    <col min="12302" max="12302" width="10.7109375" style="68" customWidth="1"/>
    <col min="12303" max="12545" width="9.140625" style="68"/>
    <col min="12546" max="12547" width="9.7109375" style="68" customWidth="1"/>
    <col min="12548" max="12549" width="11.28515625" style="68" customWidth="1"/>
    <col min="12550" max="12551" width="9.7109375" style="68" customWidth="1"/>
    <col min="12552" max="12552" width="11.28515625" style="68" customWidth="1"/>
    <col min="12553" max="12553" width="10.7109375" style="68" customWidth="1"/>
    <col min="12554" max="12556" width="9.28515625" style="68" customWidth="1"/>
    <col min="12557" max="12557" width="10.140625" style="68" customWidth="1"/>
    <col min="12558" max="12558" width="10.7109375" style="68" customWidth="1"/>
    <col min="12559" max="12801" width="9.140625" style="68"/>
    <col min="12802" max="12803" width="9.7109375" style="68" customWidth="1"/>
    <col min="12804" max="12805" width="11.28515625" style="68" customWidth="1"/>
    <col min="12806" max="12807" width="9.7109375" style="68" customWidth="1"/>
    <col min="12808" max="12808" width="11.28515625" style="68" customWidth="1"/>
    <col min="12809" max="12809" width="10.7109375" style="68" customWidth="1"/>
    <col min="12810" max="12812" width="9.28515625" style="68" customWidth="1"/>
    <col min="12813" max="12813" width="10.140625" style="68" customWidth="1"/>
    <col min="12814" max="12814" width="10.7109375" style="68" customWidth="1"/>
    <col min="12815" max="13057" width="9.140625" style="68"/>
    <col min="13058" max="13059" width="9.7109375" style="68" customWidth="1"/>
    <col min="13060" max="13061" width="11.28515625" style="68" customWidth="1"/>
    <col min="13062" max="13063" width="9.7109375" style="68" customWidth="1"/>
    <col min="13064" max="13064" width="11.28515625" style="68" customWidth="1"/>
    <col min="13065" max="13065" width="10.7109375" style="68" customWidth="1"/>
    <col min="13066" max="13068" width="9.28515625" style="68" customWidth="1"/>
    <col min="13069" max="13069" width="10.140625" style="68" customWidth="1"/>
    <col min="13070" max="13070" width="10.7109375" style="68" customWidth="1"/>
    <col min="13071" max="13313" width="9.140625" style="68"/>
    <col min="13314" max="13315" width="9.7109375" style="68" customWidth="1"/>
    <col min="13316" max="13317" width="11.28515625" style="68" customWidth="1"/>
    <col min="13318" max="13319" width="9.7109375" style="68" customWidth="1"/>
    <col min="13320" max="13320" width="11.28515625" style="68" customWidth="1"/>
    <col min="13321" max="13321" width="10.7109375" style="68" customWidth="1"/>
    <col min="13322" max="13324" width="9.28515625" style="68" customWidth="1"/>
    <col min="13325" max="13325" width="10.140625" style="68" customWidth="1"/>
    <col min="13326" max="13326" width="10.7109375" style="68" customWidth="1"/>
    <col min="13327" max="13569" width="9.140625" style="68"/>
    <col min="13570" max="13571" width="9.7109375" style="68" customWidth="1"/>
    <col min="13572" max="13573" width="11.28515625" style="68" customWidth="1"/>
    <col min="13574" max="13575" width="9.7109375" style="68" customWidth="1"/>
    <col min="13576" max="13576" width="11.28515625" style="68" customWidth="1"/>
    <col min="13577" max="13577" width="10.7109375" style="68" customWidth="1"/>
    <col min="13578" max="13580" width="9.28515625" style="68" customWidth="1"/>
    <col min="13581" max="13581" width="10.140625" style="68" customWidth="1"/>
    <col min="13582" max="13582" width="10.7109375" style="68" customWidth="1"/>
    <col min="13583" max="13825" width="9.140625" style="68"/>
    <col min="13826" max="13827" width="9.7109375" style="68" customWidth="1"/>
    <col min="13828" max="13829" width="11.28515625" style="68" customWidth="1"/>
    <col min="13830" max="13831" width="9.7109375" style="68" customWidth="1"/>
    <col min="13832" max="13832" width="11.28515625" style="68" customWidth="1"/>
    <col min="13833" max="13833" width="10.7109375" style="68" customWidth="1"/>
    <col min="13834" max="13836" width="9.28515625" style="68" customWidth="1"/>
    <col min="13837" max="13837" width="10.140625" style="68" customWidth="1"/>
    <col min="13838" max="13838" width="10.7109375" style="68" customWidth="1"/>
    <col min="13839" max="14081" width="9.140625" style="68"/>
    <col min="14082" max="14083" width="9.7109375" style="68" customWidth="1"/>
    <col min="14084" max="14085" width="11.28515625" style="68" customWidth="1"/>
    <col min="14086" max="14087" width="9.7109375" style="68" customWidth="1"/>
    <col min="14088" max="14088" width="11.28515625" style="68" customWidth="1"/>
    <col min="14089" max="14089" width="10.7109375" style="68" customWidth="1"/>
    <col min="14090" max="14092" width="9.28515625" style="68" customWidth="1"/>
    <col min="14093" max="14093" width="10.140625" style="68" customWidth="1"/>
    <col min="14094" max="14094" width="10.7109375" style="68" customWidth="1"/>
    <col min="14095" max="14337" width="9.140625" style="68"/>
    <col min="14338" max="14339" width="9.7109375" style="68" customWidth="1"/>
    <col min="14340" max="14341" width="11.28515625" style="68" customWidth="1"/>
    <col min="14342" max="14343" width="9.7109375" style="68" customWidth="1"/>
    <col min="14344" max="14344" width="11.28515625" style="68" customWidth="1"/>
    <col min="14345" max="14345" width="10.7109375" style="68" customWidth="1"/>
    <col min="14346" max="14348" width="9.28515625" style="68" customWidth="1"/>
    <col min="14349" max="14349" width="10.140625" style="68" customWidth="1"/>
    <col min="14350" max="14350" width="10.7109375" style="68" customWidth="1"/>
    <col min="14351" max="14593" width="9.140625" style="68"/>
    <col min="14594" max="14595" width="9.7109375" style="68" customWidth="1"/>
    <col min="14596" max="14597" width="11.28515625" style="68" customWidth="1"/>
    <col min="14598" max="14599" width="9.7109375" style="68" customWidth="1"/>
    <col min="14600" max="14600" width="11.28515625" style="68" customWidth="1"/>
    <col min="14601" max="14601" width="10.7109375" style="68" customWidth="1"/>
    <col min="14602" max="14604" width="9.28515625" style="68" customWidth="1"/>
    <col min="14605" max="14605" width="10.140625" style="68" customWidth="1"/>
    <col min="14606" max="14606" width="10.7109375" style="68" customWidth="1"/>
    <col min="14607" max="14849" width="9.140625" style="68"/>
    <col min="14850" max="14851" width="9.7109375" style="68" customWidth="1"/>
    <col min="14852" max="14853" width="11.28515625" style="68" customWidth="1"/>
    <col min="14854" max="14855" width="9.7109375" style="68" customWidth="1"/>
    <col min="14856" max="14856" width="11.28515625" style="68" customWidth="1"/>
    <col min="14857" max="14857" width="10.7109375" style="68" customWidth="1"/>
    <col min="14858" max="14860" width="9.28515625" style="68" customWidth="1"/>
    <col min="14861" max="14861" width="10.140625" style="68" customWidth="1"/>
    <col min="14862" max="14862" width="10.7109375" style="68" customWidth="1"/>
    <col min="14863" max="15105" width="9.140625" style="68"/>
    <col min="15106" max="15107" width="9.7109375" style="68" customWidth="1"/>
    <col min="15108" max="15109" width="11.28515625" style="68" customWidth="1"/>
    <col min="15110" max="15111" width="9.7109375" style="68" customWidth="1"/>
    <col min="15112" max="15112" width="11.28515625" style="68" customWidth="1"/>
    <col min="15113" max="15113" width="10.7109375" style="68" customWidth="1"/>
    <col min="15114" max="15116" width="9.28515625" style="68" customWidth="1"/>
    <col min="15117" max="15117" width="10.140625" style="68" customWidth="1"/>
    <col min="15118" max="15118" width="10.7109375" style="68" customWidth="1"/>
    <col min="15119" max="15361" width="9.140625" style="68"/>
    <col min="15362" max="15363" width="9.7109375" style="68" customWidth="1"/>
    <col min="15364" max="15365" width="11.28515625" style="68" customWidth="1"/>
    <col min="15366" max="15367" width="9.7109375" style="68" customWidth="1"/>
    <col min="15368" max="15368" width="11.28515625" style="68" customWidth="1"/>
    <col min="15369" max="15369" width="10.7109375" style="68" customWidth="1"/>
    <col min="15370" max="15372" width="9.28515625" style="68" customWidth="1"/>
    <col min="15373" max="15373" width="10.140625" style="68" customWidth="1"/>
    <col min="15374" max="15374" width="10.7109375" style="68" customWidth="1"/>
    <col min="15375" max="15617" width="9.140625" style="68"/>
    <col min="15618" max="15619" width="9.7109375" style="68" customWidth="1"/>
    <col min="15620" max="15621" width="11.28515625" style="68" customWidth="1"/>
    <col min="15622" max="15623" width="9.7109375" style="68" customWidth="1"/>
    <col min="15624" max="15624" width="11.28515625" style="68" customWidth="1"/>
    <col min="15625" max="15625" width="10.7109375" style="68" customWidth="1"/>
    <col min="15626" max="15628" width="9.28515625" style="68" customWidth="1"/>
    <col min="15629" max="15629" width="10.140625" style="68" customWidth="1"/>
    <col min="15630" max="15630" width="10.7109375" style="68" customWidth="1"/>
    <col min="15631" max="15873" width="9.140625" style="68"/>
    <col min="15874" max="15875" width="9.7109375" style="68" customWidth="1"/>
    <col min="15876" max="15877" width="11.28515625" style="68" customWidth="1"/>
    <col min="15878" max="15879" width="9.7109375" style="68" customWidth="1"/>
    <col min="15880" max="15880" width="11.28515625" style="68" customWidth="1"/>
    <col min="15881" max="15881" width="10.7109375" style="68" customWidth="1"/>
    <col min="15882" max="15884" width="9.28515625" style="68" customWidth="1"/>
    <col min="15885" max="15885" width="10.140625" style="68" customWidth="1"/>
    <col min="15886" max="15886" width="10.7109375" style="68" customWidth="1"/>
    <col min="15887" max="16129" width="9.140625" style="68"/>
    <col min="16130" max="16131" width="9.7109375" style="68" customWidth="1"/>
    <col min="16132" max="16133" width="11.28515625" style="68" customWidth="1"/>
    <col min="16134" max="16135" width="9.7109375" style="68" customWidth="1"/>
    <col min="16136" max="16136" width="11.28515625" style="68" customWidth="1"/>
    <col min="16137" max="16137" width="10.7109375" style="68" customWidth="1"/>
    <col min="16138" max="16140" width="9.28515625" style="68" customWidth="1"/>
    <col min="16141" max="16141" width="10.140625" style="68" customWidth="1"/>
    <col min="16142" max="16142" width="10.7109375" style="68" customWidth="1"/>
    <col min="16143" max="16384" width="9.140625" style="68"/>
  </cols>
  <sheetData>
    <row r="1" spans="1:14" x14ac:dyDescent="0.2">
      <c r="A1" s="68" t="s">
        <v>204</v>
      </c>
    </row>
    <row r="2" spans="1:14" s="61" customFormat="1" ht="39.6" customHeight="1" x14ac:dyDescent="0.2">
      <c r="B2" s="66" t="s">
        <v>165</v>
      </c>
      <c r="C2" s="66" t="s">
        <v>166</v>
      </c>
      <c r="D2" s="66" t="s">
        <v>187</v>
      </c>
      <c r="E2" s="66" t="s">
        <v>167</v>
      </c>
      <c r="F2" s="66" t="s">
        <v>168</v>
      </c>
      <c r="G2" s="66" t="s">
        <v>169</v>
      </c>
      <c r="H2" s="66" t="s">
        <v>170</v>
      </c>
      <c r="I2" s="66" t="s">
        <v>171</v>
      </c>
      <c r="J2" s="66" t="s">
        <v>172</v>
      </c>
      <c r="K2" s="66" t="s">
        <v>173</v>
      </c>
      <c r="L2" s="66" t="s">
        <v>174</v>
      </c>
      <c r="M2" s="82"/>
      <c r="N2" s="82"/>
    </row>
    <row r="3" spans="1:14" s="61" customFormat="1" x14ac:dyDescent="0.2">
      <c r="A3" s="56" t="s">
        <v>175</v>
      </c>
    </row>
    <row r="4" spans="1:14" s="61" customFormat="1" x14ac:dyDescent="0.2">
      <c r="A4" s="62" t="s">
        <v>176</v>
      </c>
      <c r="B4" s="63">
        <v>10000</v>
      </c>
      <c r="C4" s="67">
        <v>1.0111619999999999</v>
      </c>
      <c r="D4" s="67"/>
      <c r="E4" s="67">
        <v>1.2038619893</v>
      </c>
      <c r="F4" s="63">
        <v>8306.6</v>
      </c>
      <c r="G4" s="63">
        <v>327.24374599999999</v>
      </c>
      <c r="H4" s="67">
        <v>1.2038620175000001</v>
      </c>
      <c r="I4" s="63">
        <v>393.95600000000002</v>
      </c>
      <c r="J4" s="63">
        <v>8525.7780000000002</v>
      </c>
      <c r="K4" s="63">
        <v>1474.222</v>
      </c>
      <c r="L4" s="63">
        <v>106.044</v>
      </c>
    </row>
    <row r="5" spans="1:14" s="61" customFormat="1" x14ac:dyDescent="0.2">
      <c r="A5" s="62" t="s">
        <v>177</v>
      </c>
      <c r="B5" s="63">
        <v>10000</v>
      </c>
      <c r="C5" s="67">
        <v>1.049188</v>
      </c>
      <c r="D5" s="67" t="s">
        <v>184</v>
      </c>
      <c r="E5" s="67">
        <v>1.2630775895999999</v>
      </c>
      <c r="F5" s="63">
        <v>7917.17</v>
      </c>
      <c r="G5" s="63">
        <v>-389.43</v>
      </c>
      <c r="H5" s="67">
        <v>1.1966182719</v>
      </c>
      <c r="I5" s="63">
        <v>-465.99900000000002</v>
      </c>
      <c r="J5" s="63">
        <v>8059.7790000000005</v>
      </c>
      <c r="K5" s="63">
        <v>1940.221</v>
      </c>
      <c r="L5" s="63">
        <v>465.99900000000002</v>
      </c>
    </row>
    <row r="6" spans="1:14" s="61" customFormat="1" x14ac:dyDescent="0.2">
      <c r="A6" s="62" t="s">
        <v>178</v>
      </c>
      <c r="B6" s="63">
        <v>10000</v>
      </c>
      <c r="C6" s="67">
        <v>0.982653</v>
      </c>
      <c r="D6" s="67" t="s">
        <v>183</v>
      </c>
      <c r="E6" s="67">
        <v>1.2411675415000001</v>
      </c>
      <c r="F6" s="63">
        <v>8056.93</v>
      </c>
      <c r="G6" s="63">
        <v>139.76</v>
      </c>
      <c r="H6" s="67">
        <v>1.2411675681000001</v>
      </c>
      <c r="I6" s="63">
        <v>173.46600000000001</v>
      </c>
      <c r="J6" s="63">
        <v>8233.2450000000008</v>
      </c>
      <c r="K6" s="63">
        <v>1766.7550000000001</v>
      </c>
      <c r="L6" s="63">
        <v>-173.46600000000001</v>
      </c>
    </row>
    <row r="7" spans="1:14" x14ac:dyDescent="0.2">
      <c r="A7" s="69"/>
      <c r="B7" s="70"/>
      <c r="C7" s="71"/>
      <c r="D7" s="71"/>
      <c r="E7" s="71"/>
      <c r="F7" s="70"/>
      <c r="G7" s="70">
        <v>8056.9299999999985</v>
      </c>
      <c r="H7" s="71">
        <v>1.0218835213909021</v>
      </c>
      <c r="I7" s="70">
        <v>8233.2439999999988</v>
      </c>
      <c r="J7" s="70"/>
      <c r="K7" s="70"/>
      <c r="L7" s="70">
        <v>1766.7560000000003</v>
      </c>
      <c r="M7" s="61"/>
      <c r="N7" s="61"/>
    </row>
    <row r="8" spans="1:14" x14ac:dyDescent="0.2">
      <c r="C8" s="73"/>
      <c r="D8" s="73"/>
      <c r="E8" s="73"/>
      <c r="H8" s="73"/>
      <c r="M8" s="61"/>
      <c r="N8" s="61"/>
    </row>
    <row r="9" spans="1:14" x14ac:dyDescent="0.2">
      <c r="A9" s="56" t="s">
        <v>179</v>
      </c>
      <c r="C9" s="73"/>
      <c r="D9" s="73"/>
      <c r="E9" s="73"/>
      <c r="H9" s="73"/>
      <c r="M9" s="61"/>
      <c r="N9" s="61"/>
    </row>
    <row r="10" spans="1:14" x14ac:dyDescent="0.2">
      <c r="A10" s="62" t="s">
        <v>176</v>
      </c>
      <c r="B10" s="63">
        <v>10000</v>
      </c>
      <c r="C10" s="67">
        <v>1.0111619999999999</v>
      </c>
      <c r="D10" s="67"/>
      <c r="E10" s="67">
        <v>1.2038619893</v>
      </c>
      <c r="F10" s="63">
        <v>8306.6</v>
      </c>
      <c r="G10" s="63">
        <v>327.24374599999999</v>
      </c>
      <c r="H10" s="67">
        <v>1.2038620175000001</v>
      </c>
      <c r="I10" s="63">
        <v>393.95600000000002</v>
      </c>
      <c r="J10" s="63">
        <v>8525.7780000000002</v>
      </c>
      <c r="K10" s="63">
        <v>1474.222</v>
      </c>
      <c r="L10" s="63">
        <v>106.044</v>
      </c>
      <c r="M10" s="61"/>
      <c r="N10" s="61"/>
    </row>
    <row r="11" spans="1:14" x14ac:dyDescent="0.2">
      <c r="A11" s="62" t="s">
        <v>177</v>
      </c>
      <c r="B11" s="63">
        <v>10000</v>
      </c>
      <c r="C11" s="67">
        <v>1.0157069999999999</v>
      </c>
      <c r="D11" s="84" t="s">
        <v>185</v>
      </c>
      <c r="E11" s="67">
        <v>1.22277053</v>
      </c>
      <c r="F11" s="63">
        <v>8178.1493380000002</v>
      </c>
      <c r="G11" s="63">
        <v>-128.45066199999999</v>
      </c>
      <c r="H11" s="67">
        <v>1.2038620175000001</v>
      </c>
      <c r="I11" s="63">
        <v>-154.637</v>
      </c>
      <c r="J11" s="63">
        <v>8371.1409999999996</v>
      </c>
      <c r="K11" s="63">
        <v>1628.8589999999999</v>
      </c>
      <c r="L11" s="63">
        <v>154.637</v>
      </c>
      <c r="M11" s="61"/>
      <c r="N11" s="61"/>
    </row>
    <row r="12" spans="1:14" x14ac:dyDescent="0.2">
      <c r="A12" s="62" t="s">
        <v>178</v>
      </c>
      <c r="B12" s="63">
        <v>10000</v>
      </c>
      <c r="C12" s="67">
        <v>1.0549759999999999</v>
      </c>
      <c r="D12" s="84" t="s">
        <v>186</v>
      </c>
      <c r="E12" s="67">
        <v>1.2899939734999999</v>
      </c>
      <c r="F12" s="63">
        <v>7751.9741990000002</v>
      </c>
      <c r="G12" s="63">
        <v>-426.175138</v>
      </c>
      <c r="H12" s="67">
        <v>1.1769440482</v>
      </c>
      <c r="I12" s="63">
        <v>-501.584</v>
      </c>
      <c r="J12" s="63">
        <v>7869.5569999999998</v>
      </c>
      <c r="K12" s="63">
        <v>2130.4430000000002</v>
      </c>
      <c r="L12" s="63">
        <v>501.584</v>
      </c>
      <c r="M12" s="61"/>
      <c r="N12" s="61"/>
    </row>
    <row r="13" spans="1:14" x14ac:dyDescent="0.2">
      <c r="A13" s="69"/>
      <c r="B13" s="70"/>
      <c r="C13" s="71"/>
      <c r="D13" s="71"/>
      <c r="E13" s="71"/>
      <c r="F13" s="70"/>
      <c r="G13" s="70">
        <v>7751.9741999999987</v>
      </c>
      <c r="H13" s="71">
        <v>1.0151679813382246</v>
      </c>
      <c r="I13" s="70">
        <v>7869.5559999999978</v>
      </c>
      <c r="J13" s="70"/>
      <c r="K13" s="70"/>
      <c r="L13" s="70">
        <v>2130.444</v>
      </c>
      <c r="M13" s="61"/>
      <c r="N13" s="61"/>
    </row>
    <row r="14" spans="1:14" x14ac:dyDescent="0.2">
      <c r="A14" s="75"/>
      <c r="B14" s="76"/>
      <c r="C14" s="77"/>
      <c r="D14" s="77"/>
      <c r="E14" s="77"/>
      <c r="F14" s="76"/>
      <c r="G14" s="76"/>
      <c r="H14" s="77"/>
      <c r="I14" s="76"/>
      <c r="J14" s="76"/>
      <c r="K14" s="76"/>
      <c r="L14" s="76"/>
      <c r="M14" s="61"/>
      <c r="N14" s="61"/>
    </row>
    <row r="15" spans="1:14" x14ac:dyDescent="0.2">
      <c r="A15" s="56" t="s">
        <v>180</v>
      </c>
      <c r="C15" s="73"/>
      <c r="D15" s="73"/>
      <c r="E15" s="73"/>
      <c r="H15" s="73"/>
      <c r="M15" s="61"/>
      <c r="N15" s="61"/>
    </row>
    <row r="16" spans="1:14" x14ac:dyDescent="0.2">
      <c r="A16" s="78" t="s">
        <v>176</v>
      </c>
      <c r="B16" s="63">
        <f t="shared" ref="B16:L18" si="0">B4-B10</f>
        <v>0</v>
      </c>
      <c r="C16" s="67">
        <f t="shared" si="0"/>
        <v>0</v>
      </c>
      <c r="D16" s="67"/>
      <c r="E16" s="67">
        <f t="shared" si="0"/>
        <v>0</v>
      </c>
      <c r="F16" s="63">
        <f t="shared" si="0"/>
        <v>0</v>
      </c>
      <c r="G16" s="63">
        <f t="shared" si="0"/>
        <v>0</v>
      </c>
      <c r="H16" s="67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1"/>
      <c r="N16" s="61"/>
    </row>
    <row r="17" spans="1:14" x14ac:dyDescent="0.2">
      <c r="A17" s="62" t="s">
        <v>177</v>
      </c>
      <c r="B17" s="63">
        <f t="shared" si="0"/>
        <v>0</v>
      </c>
      <c r="C17" s="67">
        <f t="shared" si="0"/>
        <v>3.3481000000000094E-2</v>
      </c>
      <c r="D17" s="67"/>
      <c r="E17" s="67">
        <f t="shared" si="0"/>
        <v>4.0307059599999917E-2</v>
      </c>
      <c r="F17" s="63">
        <f t="shared" si="0"/>
        <v>-260.9793380000001</v>
      </c>
      <c r="G17" s="63">
        <f t="shared" si="0"/>
        <v>-260.97933799999998</v>
      </c>
      <c r="H17" s="67">
        <f t="shared" si="0"/>
        <v>-7.2437456000000733E-3</v>
      </c>
      <c r="I17" s="63">
        <f t="shared" si="0"/>
        <v>-311.36200000000002</v>
      </c>
      <c r="J17" s="63">
        <f t="shared" si="0"/>
        <v>-311.36199999999917</v>
      </c>
      <c r="K17" s="79">
        <f t="shared" si="0"/>
        <v>311.36200000000008</v>
      </c>
      <c r="L17" s="79">
        <f t="shared" si="0"/>
        <v>311.36200000000002</v>
      </c>
      <c r="M17" s="61"/>
      <c r="N17" s="61"/>
    </row>
    <row r="18" spans="1:14" x14ac:dyDescent="0.2">
      <c r="A18" s="62" t="s">
        <v>178</v>
      </c>
      <c r="B18" s="63">
        <f t="shared" si="0"/>
        <v>0</v>
      </c>
      <c r="C18" s="67">
        <f t="shared" si="0"/>
        <v>-7.2322999999999915E-2</v>
      </c>
      <c r="D18" s="67"/>
      <c r="E18" s="67">
        <f t="shared" si="0"/>
        <v>-4.8826431999999809E-2</v>
      </c>
      <c r="F18" s="63">
        <f t="shared" si="0"/>
        <v>304.95580100000006</v>
      </c>
      <c r="G18" s="63">
        <f t="shared" si="0"/>
        <v>565.93513800000005</v>
      </c>
      <c r="H18" s="67">
        <f t="shared" si="0"/>
        <v>6.4223519900000081E-2</v>
      </c>
      <c r="I18" s="63">
        <f t="shared" si="0"/>
        <v>675.05</v>
      </c>
      <c r="J18" s="63">
        <f t="shared" si="0"/>
        <v>363.68800000000101</v>
      </c>
      <c r="K18" s="79">
        <f t="shared" si="0"/>
        <v>-363.6880000000001</v>
      </c>
      <c r="L18" s="79">
        <f t="shared" si="0"/>
        <v>-675.05</v>
      </c>
      <c r="M18" s="61"/>
      <c r="N18" s="61"/>
    </row>
    <row r="19" spans="1:14" x14ac:dyDescent="0.2">
      <c r="A19" s="69"/>
      <c r="B19" s="70"/>
      <c r="C19" s="74"/>
      <c r="D19" s="74"/>
      <c r="E19" s="74"/>
      <c r="F19" s="70"/>
      <c r="G19" s="63">
        <f>G7-G13</f>
        <v>304.95579999999973</v>
      </c>
      <c r="H19" s="67">
        <f>H7-H13</f>
        <v>6.7155400526774933E-3</v>
      </c>
      <c r="I19" s="63">
        <f>I7-I13</f>
        <v>363.68800000000101</v>
      </c>
      <c r="J19" s="63"/>
      <c r="K19" s="63"/>
      <c r="L19" s="79">
        <f>L7-L13</f>
        <v>-363.68799999999965</v>
      </c>
      <c r="M19" s="61"/>
      <c r="N19" s="61"/>
    </row>
    <row r="22" spans="1:14" x14ac:dyDescent="0.2">
      <c r="A22" s="51" t="s">
        <v>206</v>
      </c>
      <c r="I22" s="83"/>
    </row>
    <row r="23" spans="1:14" x14ac:dyDescent="0.2">
      <c r="A23" s="51"/>
      <c r="I23" s="83"/>
    </row>
    <row r="24" spans="1:14" x14ac:dyDescent="0.2">
      <c r="A24" s="48" t="s">
        <v>204</v>
      </c>
      <c r="B24" s="49"/>
      <c r="C24" s="50"/>
      <c r="D24" s="50"/>
      <c r="E24" s="50"/>
      <c r="F24" s="49"/>
      <c r="G24" s="49"/>
      <c r="H24" s="50"/>
      <c r="I24" s="49"/>
      <c r="J24" s="49"/>
      <c r="K24" s="49"/>
      <c r="L24" s="49"/>
      <c r="M24" s="49"/>
      <c r="N24" s="49"/>
    </row>
    <row r="25" spans="1:14" x14ac:dyDescent="0.2">
      <c r="A25" s="51" t="s">
        <v>118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x14ac:dyDescent="0.2">
      <c r="A26" s="51" t="s">
        <v>119</v>
      </c>
      <c r="B26" s="49" t="s">
        <v>120</v>
      </c>
      <c r="C26" s="51"/>
      <c r="D26" s="51"/>
      <c r="E26" s="51"/>
      <c r="F26" s="52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3" t="s">
        <v>121</v>
      </c>
      <c r="B27" s="89"/>
      <c r="C27" s="90" t="s">
        <v>122</v>
      </c>
      <c r="D27" s="90"/>
      <c r="E27" s="90" t="s">
        <v>123</v>
      </c>
      <c r="F27" s="91" t="s">
        <v>124</v>
      </c>
      <c r="G27" s="91" t="s">
        <v>125</v>
      </c>
      <c r="H27" s="90" t="s">
        <v>123</v>
      </c>
      <c r="I27" s="91" t="s">
        <v>121</v>
      </c>
      <c r="J27" s="91" t="s">
        <v>126</v>
      </c>
      <c r="K27" s="91" t="s">
        <v>121</v>
      </c>
      <c r="L27" s="91" t="s">
        <v>121</v>
      </c>
      <c r="M27" s="91" t="s">
        <v>121</v>
      </c>
      <c r="N27" s="91" t="s">
        <v>127</v>
      </c>
    </row>
    <row r="28" spans="1:14" x14ac:dyDescent="0.2">
      <c r="A28" s="53" t="s">
        <v>121</v>
      </c>
      <c r="B28" s="91" t="s">
        <v>128</v>
      </c>
      <c r="C28" s="90" t="s">
        <v>129</v>
      </c>
      <c r="D28" s="90"/>
      <c r="E28" s="90" t="s">
        <v>129</v>
      </c>
      <c r="F28" s="91" t="s">
        <v>130</v>
      </c>
      <c r="G28" s="91" t="s">
        <v>130</v>
      </c>
      <c r="H28" s="90" t="s">
        <v>131</v>
      </c>
      <c r="I28" s="91" t="s">
        <v>132</v>
      </c>
      <c r="J28" s="91" t="s">
        <v>133</v>
      </c>
      <c r="K28" s="91" t="s">
        <v>134</v>
      </c>
      <c r="L28" s="91" t="s">
        <v>134</v>
      </c>
      <c r="M28" s="91" t="s">
        <v>135</v>
      </c>
      <c r="N28" s="91" t="s">
        <v>136</v>
      </c>
    </row>
    <row r="29" spans="1:14" x14ac:dyDescent="0.2">
      <c r="A29" s="53" t="s">
        <v>137</v>
      </c>
      <c r="B29" s="91" t="s">
        <v>138</v>
      </c>
      <c r="C29" s="90" t="s">
        <v>139</v>
      </c>
      <c r="D29" s="90"/>
      <c r="E29" s="90" t="s">
        <v>140</v>
      </c>
      <c r="F29" s="91" t="s">
        <v>141</v>
      </c>
      <c r="G29" s="91" t="s">
        <v>141</v>
      </c>
      <c r="H29" s="90" t="s">
        <v>139</v>
      </c>
      <c r="I29" s="91" t="s">
        <v>142</v>
      </c>
      <c r="J29" s="91" t="s">
        <v>124</v>
      </c>
      <c r="K29" s="91" t="s">
        <v>143</v>
      </c>
      <c r="L29" s="91" t="s">
        <v>144</v>
      </c>
      <c r="M29" s="91" t="s">
        <v>130</v>
      </c>
      <c r="N29" s="91" t="s">
        <v>145</v>
      </c>
    </row>
    <row r="30" spans="1:14" x14ac:dyDescent="0.2">
      <c r="A30" s="57" t="s">
        <v>147</v>
      </c>
      <c r="B30" s="58">
        <v>4000</v>
      </c>
      <c r="C30" s="59">
        <v>1</v>
      </c>
      <c r="D30" s="59"/>
      <c r="E30" s="59">
        <v>1</v>
      </c>
      <c r="F30" s="58">
        <v>4000</v>
      </c>
      <c r="G30" s="58">
        <v>4000</v>
      </c>
      <c r="H30" s="59">
        <v>1</v>
      </c>
      <c r="I30" s="58">
        <v>4000</v>
      </c>
      <c r="J30" s="58">
        <v>4000</v>
      </c>
      <c r="K30" s="58">
        <v>0</v>
      </c>
      <c r="L30" s="58">
        <v>0</v>
      </c>
      <c r="M30" s="58">
        <v>3942.308</v>
      </c>
      <c r="N30" s="60">
        <v>3942.308</v>
      </c>
    </row>
    <row r="31" spans="1:14" x14ac:dyDescent="0.2">
      <c r="A31" s="62" t="s">
        <v>148</v>
      </c>
      <c r="B31" s="63">
        <v>4100</v>
      </c>
      <c r="C31" s="64">
        <v>1.04</v>
      </c>
      <c r="D31" s="64"/>
      <c r="E31" s="64">
        <v>1.0400000001</v>
      </c>
      <c r="F31" s="63">
        <v>3942.3076919999999</v>
      </c>
      <c r="G31" s="63">
        <v>-57.692307999999997</v>
      </c>
      <c r="H31" s="64">
        <v>1</v>
      </c>
      <c r="I31" s="63">
        <v>-57.692</v>
      </c>
      <c r="J31" s="63">
        <v>3942.308</v>
      </c>
      <c r="K31" s="63">
        <v>157.69200000000001</v>
      </c>
      <c r="L31" s="63">
        <v>157.69200000000001</v>
      </c>
      <c r="M31" s="63">
        <v>0</v>
      </c>
      <c r="N31" s="65">
        <v>0</v>
      </c>
    </row>
    <row r="32" spans="1:14" x14ac:dyDescent="0.2">
      <c r="A32" s="62" t="s">
        <v>149</v>
      </c>
      <c r="B32" s="63">
        <v>4200</v>
      </c>
      <c r="C32" s="64">
        <v>0.99</v>
      </c>
      <c r="D32" s="64"/>
      <c r="E32" s="64">
        <v>1.0296000001000001</v>
      </c>
      <c r="F32" s="63">
        <v>4079.2540789999998</v>
      </c>
      <c r="G32" s="63">
        <v>136.94638699999999</v>
      </c>
      <c r="H32" s="64">
        <v>1.0295999622000001</v>
      </c>
      <c r="I32" s="63">
        <v>141</v>
      </c>
      <c r="J32" s="63">
        <v>4083.308</v>
      </c>
      <c r="K32" s="63">
        <v>116.69199999999999</v>
      </c>
      <c r="L32" s="63">
        <v>-41</v>
      </c>
      <c r="M32" s="63">
        <v>136.946</v>
      </c>
      <c r="N32" s="65">
        <v>141</v>
      </c>
    </row>
    <row r="33" spans="1:14" x14ac:dyDescent="0.2">
      <c r="A33" s="62" t="s">
        <v>150</v>
      </c>
      <c r="B33" s="63">
        <v>5000</v>
      </c>
      <c r="C33" s="64">
        <v>1.01</v>
      </c>
      <c r="D33" s="64"/>
      <c r="E33" s="64">
        <v>1.0398959999999999</v>
      </c>
      <c r="F33" s="63">
        <v>4808.1731250000003</v>
      </c>
      <c r="G33" s="63">
        <v>728.91904599999998</v>
      </c>
      <c r="H33" s="64">
        <v>1.0398960244</v>
      </c>
      <c r="I33" s="63">
        <v>758</v>
      </c>
      <c r="J33" s="63">
        <v>4841.308</v>
      </c>
      <c r="K33" s="63">
        <v>158.69200000000001</v>
      </c>
      <c r="L33" s="63">
        <v>42</v>
      </c>
      <c r="M33" s="63">
        <v>728.91899999999998</v>
      </c>
      <c r="N33" s="65">
        <v>758</v>
      </c>
    </row>
    <row r="34" spans="1:14" x14ac:dyDescent="0.2">
      <c r="A34" s="62" t="s">
        <v>151</v>
      </c>
      <c r="B34" s="63">
        <v>5500</v>
      </c>
      <c r="C34" s="64">
        <v>1.01</v>
      </c>
      <c r="D34" s="64"/>
      <c r="E34" s="64">
        <v>1.0502949599</v>
      </c>
      <c r="F34" s="63">
        <v>5236.6241959999998</v>
      </c>
      <c r="G34" s="63">
        <v>428.45107100000001</v>
      </c>
      <c r="H34" s="64">
        <v>1.0502949714000001</v>
      </c>
      <c r="I34" s="63">
        <v>450</v>
      </c>
      <c r="J34" s="63">
        <v>5291.308</v>
      </c>
      <c r="K34" s="63">
        <v>208.69200000000001</v>
      </c>
      <c r="L34" s="63">
        <v>50</v>
      </c>
      <c r="M34" s="63">
        <v>428.45100000000002</v>
      </c>
      <c r="N34" s="65">
        <v>450</v>
      </c>
    </row>
    <row r="35" spans="1:14" x14ac:dyDescent="0.2">
      <c r="A35" s="62" t="s">
        <v>152</v>
      </c>
      <c r="B35" s="63">
        <v>6000</v>
      </c>
      <c r="C35" s="64">
        <v>0.95</v>
      </c>
      <c r="D35" s="64"/>
      <c r="E35" s="64">
        <v>0.99778021189999999</v>
      </c>
      <c r="F35" s="63">
        <v>6013.3483589999996</v>
      </c>
      <c r="G35" s="63">
        <v>776.72416299999998</v>
      </c>
      <c r="H35" s="64">
        <v>0.9977802455</v>
      </c>
      <c r="I35" s="63">
        <v>775</v>
      </c>
      <c r="J35" s="63">
        <v>6066.308</v>
      </c>
      <c r="K35" s="63">
        <v>-66.308000000000007</v>
      </c>
      <c r="L35" s="63">
        <v>-275</v>
      </c>
      <c r="M35" s="63">
        <v>776.72400000000005</v>
      </c>
      <c r="N35" s="65">
        <v>775</v>
      </c>
    </row>
    <row r="36" spans="1:14" x14ac:dyDescent="0.2">
      <c r="A36" s="62" t="s">
        <v>153</v>
      </c>
      <c r="B36" s="63">
        <v>7900</v>
      </c>
      <c r="C36" s="64">
        <v>1.02</v>
      </c>
      <c r="D36" s="64"/>
      <c r="E36" s="64">
        <v>1.0177358163000001</v>
      </c>
      <c r="F36" s="63">
        <v>7762.3287630000004</v>
      </c>
      <c r="G36" s="63">
        <v>1748.9804039999999</v>
      </c>
      <c r="H36" s="64">
        <v>1.0177358080000001</v>
      </c>
      <c r="I36" s="63">
        <v>1780</v>
      </c>
      <c r="J36" s="63">
        <v>7846.308</v>
      </c>
      <c r="K36" s="63">
        <v>53.692</v>
      </c>
      <c r="L36" s="63">
        <v>120</v>
      </c>
      <c r="M36" s="63">
        <v>1324.7639999999999</v>
      </c>
      <c r="N36" s="65">
        <v>1348.26</v>
      </c>
    </row>
    <row r="37" spans="1:14" x14ac:dyDescent="0.2">
      <c r="A37" s="62" t="s">
        <v>154</v>
      </c>
      <c r="B37" s="63">
        <v>8200</v>
      </c>
      <c r="C37" s="64">
        <v>1.03</v>
      </c>
      <c r="D37" s="64"/>
      <c r="E37" s="64">
        <v>1.0482678907</v>
      </c>
      <c r="F37" s="63">
        <v>7822.4279049999996</v>
      </c>
      <c r="G37" s="63">
        <v>60.099142000000001</v>
      </c>
      <c r="H37" s="64">
        <v>1.048267914</v>
      </c>
      <c r="I37" s="63">
        <v>63</v>
      </c>
      <c r="J37" s="63">
        <v>7909.308</v>
      </c>
      <c r="K37" s="63">
        <v>290.69200000000001</v>
      </c>
      <c r="L37" s="63">
        <v>237</v>
      </c>
      <c r="M37" s="63">
        <v>0</v>
      </c>
      <c r="N37" s="65">
        <v>0</v>
      </c>
    </row>
    <row r="38" spans="1:14" x14ac:dyDescent="0.2">
      <c r="A38" s="62" t="s">
        <v>155</v>
      </c>
      <c r="B38" s="63">
        <v>8000</v>
      </c>
      <c r="C38" s="64">
        <v>1.04</v>
      </c>
      <c r="D38" s="64"/>
      <c r="E38" s="64">
        <v>1.0901986063</v>
      </c>
      <c r="F38" s="63">
        <v>7338.1124810000001</v>
      </c>
      <c r="G38" s="63">
        <v>-484.31542400000001</v>
      </c>
      <c r="H38" s="64">
        <v>1.0215245649</v>
      </c>
      <c r="I38" s="63">
        <v>-494.74</v>
      </c>
      <c r="J38" s="63">
        <v>7414.5680000000002</v>
      </c>
      <c r="K38" s="63">
        <v>585.43200000000002</v>
      </c>
      <c r="L38" s="63">
        <v>294.74</v>
      </c>
      <c r="M38" s="63">
        <v>0</v>
      </c>
      <c r="N38" s="65">
        <v>0</v>
      </c>
    </row>
    <row r="39" spans="1:14" x14ac:dyDescent="0.2">
      <c r="A39" s="62" t="s">
        <v>156</v>
      </c>
      <c r="B39" s="63">
        <v>8500</v>
      </c>
      <c r="C39" s="64">
        <v>1.01</v>
      </c>
      <c r="D39" s="64"/>
      <c r="E39" s="64">
        <v>1.1011005923999999</v>
      </c>
      <c r="F39" s="63">
        <v>7719.5490209999998</v>
      </c>
      <c r="G39" s="63">
        <v>381.43653999999998</v>
      </c>
      <c r="H39" s="64">
        <v>1.1011006224</v>
      </c>
      <c r="I39" s="63">
        <v>420</v>
      </c>
      <c r="J39" s="63">
        <v>7834.5680000000002</v>
      </c>
      <c r="K39" s="63">
        <v>665.43200000000002</v>
      </c>
      <c r="L39" s="63">
        <v>80</v>
      </c>
      <c r="M39" s="63">
        <v>381.43700000000001</v>
      </c>
      <c r="N39" s="65">
        <v>420</v>
      </c>
    </row>
    <row r="40" spans="1:14" x14ac:dyDescent="0.2">
      <c r="A40" s="62" t="s">
        <v>157</v>
      </c>
      <c r="B40" s="63">
        <v>9000</v>
      </c>
      <c r="C40" s="64">
        <v>0.98</v>
      </c>
      <c r="D40" s="64"/>
      <c r="E40" s="64">
        <v>1.0790785806000001</v>
      </c>
      <c r="F40" s="63">
        <v>8340.449122</v>
      </c>
      <c r="G40" s="63">
        <v>620.90010099999995</v>
      </c>
      <c r="H40" s="64">
        <v>1.0790785528</v>
      </c>
      <c r="I40" s="63">
        <v>670</v>
      </c>
      <c r="J40" s="63">
        <v>8504.5679999999993</v>
      </c>
      <c r="K40" s="63">
        <v>495.43200000000002</v>
      </c>
      <c r="L40" s="63">
        <v>-170</v>
      </c>
      <c r="M40" s="63">
        <v>55.505000000000003</v>
      </c>
      <c r="N40" s="65">
        <v>59.893999999999998</v>
      </c>
    </row>
    <row r="41" spans="1:14" x14ac:dyDescent="0.2">
      <c r="A41" s="62" t="s">
        <v>158</v>
      </c>
      <c r="B41" s="63">
        <v>8800</v>
      </c>
      <c r="C41" s="64">
        <v>1.04</v>
      </c>
      <c r="D41" s="64"/>
      <c r="E41" s="64">
        <v>1.1222417237</v>
      </c>
      <c r="F41" s="63">
        <v>7841.4478929999996</v>
      </c>
      <c r="G41" s="63">
        <v>-499.00122900000002</v>
      </c>
      <c r="H41" s="64">
        <v>1.0790785528</v>
      </c>
      <c r="I41" s="63">
        <v>-538.46199999999999</v>
      </c>
      <c r="J41" s="63">
        <v>7966.1059999999998</v>
      </c>
      <c r="K41" s="63">
        <v>833.89400000000001</v>
      </c>
      <c r="L41" s="63">
        <v>338.46199999999999</v>
      </c>
      <c r="M41" s="63">
        <v>0</v>
      </c>
      <c r="N41" s="65">
        <v>0</v>
      </c>
    </row>
    <row r="42" spans="1:14" x14ac:dyDescent="0.2">
      <c r="A42" s="62" t="s">
        <v>159</v>
      </c>
      <c r="B42" s="63">
        <v>8900</v>
      </c>
      <c r="C42" s="64">
        <v>1.02</v>
      </c>
      <c r="D42" s="64"/>
      <c r="E42" s="64">
        <v>1.1446865582000001</v>
      </c>
      <c r="F42" s="63">
        <v>7775.0541720000001</v>
      </c>
      <c r="G42" s="63">
        <v>-66.393720999999999</v>
      </c>
      <c r="H42" s="64">
        <v>1.0790785528</v>
      </c>
      <c r="I42" s="63">
        <v>-71.644000000000005</v>
      </c>
      <c r="J42" s="63">
        <v>7894.4620000000004</v>
      </c>
      <c r="K42" s="63">
        <v>1005.538</v>
      </c>
      <c r="L42" s="63">
        <v>171.64400000000001</v>
      </c>
      <c r="M42" s="63">
        <v>0</v>
      </c>
      <c r="N42" s="65">
        <v>0</v>
      </c>
    </row>
    <row r="43" spans="1:14" x14ac:dyDescent="0.2">
      <c r="A43" s="62" t="s">
        <v>160</v>
      </c>
      <c r="B43" s="63">
        <v>9400</v>
      </c>
      <c r="C43" s="64">
        <v>1.02</v>
      </c>
      <c r="D43" s="64"/>
      <c r="E43" s="64">
        <v>1.1675802894</v>
      </c>
      <c r="F43" s="63">
        <v>8050.8382039999997</v>
      </c>
      <c r="G43" s="63">
        <v>275.78403200000002</v>
      </c>
      <c r="H43" s="64">
        <v>1.1675803113000001</v>
      </c>
      <c r="I43" s="63">
        <v>322</v>
      </c>
      <c r="J43" s="63">
        <v>8216.4619999999995</v>
      </c>
      <c r="K43" s="63">
        <v>1183.538</v>
      </c>
      <c r="L43" s="63">
        <v>178</v>
      </c>
      <c r="M43" s="63">
        <v>90.506</v>
      </c>
      <c r="N43" s="65">
        <v>105.673</v>
      </c>
    </row>
    <row r="44" spans="1:14" x14ac:dyDescent="0.2">
      <c r="A44" s="62" t="s">
        <v>161</v>
      </c>
      <c r="B44" s="63">
        <v>9000</v>
      </c>
      <c r="C44" s="64">
        <v>0.98</v>
      </c>
      <c r="D44" s="64"/>
      <c r="E44" s="64">
        <v>1.1442286836</v>
      </c>
      <c r="F44" s="63">
        <v>7865.560555</v>
      </c>
      <c r="G44" s="63">
        <v>-185.277649</v>
      </c>
      <c r="H44" s="64">
        <v>1.1675803113000001</v>
      </c>
      <c r="I44" s="63">
        <v>-216.327</v>
      </c>
      <c r="J44" s="63">
        <v>8000.1360000000004</v>
      </c>
      <c r="K44" s="63">
        <v>999.86400000000003</v>
      </c>
      <c r="L44" s="63">
        <v>-183.673</v>
      </c>
      <c r="M44" s="63">
        <v>0</v>
      </c>
      <c r="N44" s="65">
        <v>0</v>
      </c>
    </row>
    <row r="45" spans="1:14" x14ac:dyDescent="0.2">
      <c r="A45" s="62" t="s">
        <v>162</v>
      </c>
      <c r="B45" s="63">
        <v>9800</v>
      </c>
      <c r="C45" s="64">
        <v>1.01</v>
      </c>
      <c r="D45" s="64"/>
      <c r="E45" s="64">
        <v>1.1556709704000001</v>
      </c>
      <c r="F45" s="63">
        <v>8479.9222709999995</v>
      </c>
      <c r="G45" s="63">
        <v>614.361716</v>
      </c>
      <c r="H45" s="64">
        <v>1.1556709837000001</v>
      </c>
      <c r="I45" s="63">
        <v>710</v>
      </c>
      <c r="J45" s="63">
        <v>8710.1360000000004</v>
      </c>
      <c r="K45" s="63">
        <v>1089.864</v>
      </c>
      <c r="L45" s="63">
        <v>90</v>
      </c>
      <c r="M45" s="63">
        <v>51.609000000000002</v>
      </c>
      <c r="N45" s="65">
        <v>59.643999999999998</v>
      </c>
    </row>
    <row r="46" spans="1:14" x14ac:dyDescent="0.2">
      <c r="A46" s="62" t="s">
        <v>163</v>
      </c>
      <c r="B46" s="63">
        <v>9400</v>
      </c>
      <c r="C46" s="64">
        <v>1.02</v>
      </c>
      <c r="D46" s="64"/>
      <c r="E46" s="64">
        <v>1.1787843898999999</v>
      </c>
      <c r="F46" s="63">
        <v>7974.3166609999998</v>
      </c>
      <c r="G46" s="63">
        <v>-505.60561000000001</v>
      </c>
      <c r="H46" s="64">
        <v>1.1556709837000001</v>
      </c>
      <c r="I46" s="63">
        <v>-584.31399999999996</v>
      </c>
      <c r="J46" s="63">
        <v>8125.8220000000001</v>
      </c>
      <c r="K46" s="63">
        <v>1274.1780000000001</v>
      </c>
      <c r="L46" s="63">
        <v>184.31399999999999</v>
      </c>
      <c r="M46" s="63">
        <v>0</v>
      </c>
      <c r="N46" s="65">
        <v>0</v>
      </c>
    </row>
    <row r="47" spans="1:14" x14ac:dyDescent="0.2">
      <c r="A47" s="62" t="s">
        <v>164</v>
      </c>
      <c r="B47" s="63">
        <v>9500</v>
      </c>
      <c r="C47" s="64">
        <v>1.01</v>
      </c>
      <c r="D47" s="64"/>
      <c r="E47" s="64">
        <v>1.1905722338</v>
      </c>
      <c r="F47" s="63">
        <v>7979.3562540000003</v>
      </c>
      <c r="G47" s="63">
        <v>5.039593</v>
      </c>
      <c r="H47" s="64">
        <v>1.1905722141999999</v>
      </c>
      <c r="I47" s="63">
        <v>6</v>
      </c>
      <c r="J47" s="63">
        <v>8131.8220000000001</v>
      </c>
      <c r="K47" s="63">
        <v>1368.1780000000001</v>
      </c>
      <c r="L47" s="63">
        <v>94</v>
      </c>
      <c r="M47" s="63">
        <v>0</v>
      </c>
      <c r="N47" s="65">
        <v>0</v>
      </c>
    </row>
    <row r="49" spans="1:14" x14ac:dyDescent="0.2">
      <c r="A49" s="51" t="s">
        <v>205</v>
      </c>
      <c r="B49" s="49"/>
      <c r="C49" s="50"/>
      <c r="D49" s="50"/>
      <c r="E49" s="50"/>
      <c r="F49" s="49"/>
      <c r="G49" s="49"/>
      <c r="H49" s="50"/>
      <c r="I49" s="49"/>
      <c r="J49" s="49"/>
      <c r="K49" s="49"/>
      <c r="L49" s="49"/>
      <c r="M49" s="49"/>
      <c r="N49" s="49"/>
    </row>
    <row r="50" spans="1:14" x14ac:dyDescent="0.2">
      <c r="A50" s="51" t="s">
        <v>118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2">
      <c r="A51" s="51" t="s">
        <v>181</v>
      </c>
      <c r="B51" s="49" t="s">
        <v>182</v>
      </c>
      <c r="C51" s="51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3" t="s">
        <v>121</v>
      </c>
      <c r="B52" s="89"/>
      <c r="C52" s="90" t="s">
        <v>122</v>
      </c>
      <c r="D52" s="90"/>
      <c r="E52" s="90" t="s">
        <v>123</v>
      </c>
      <c r="F52" s="91" t="s">
        <v>124</v>
      </c>
      <c r="G52" s="91" t="s">
        <v>125</v>
      </c>
      <c r="H52" s="90" t="s">
        <v>123</v>
      </c>
      <c r="I52" s="91" t="s">
        <v>121</v>
      </c>
      <c r="J52" s="91" t="s">
        <v>126</v>
      </c>
      <c r="K52" s="91" t="s">
        <v>121</v>
      </c>
      <c r="L52" s="91" t="s">
        <v>121</v>
      </c>
      <c r="M52" s="91" t="s">
        <v>121</v>
      </c>
      <c r="N52" s="91" t="s">
        <v>127</v>
      </c>
    </row>
    <row r="53" spans="1:14" x14ac:dyDescent="0.2">
      <c r="A53" s="53" t="s">
        <v>121</v>
      </c>
      <c r="B53" s="91" t="s">
        <v>128</v>
      </c>
      <c r="C53" s="90" t="s">
        <v>129</v>
      </c>
      <c r="D53" s="90"/>
      <c r="E53" s="90" t="s">
        <v>129</v>
      </c>
      <c r="F53" s="91" t="s">
        <v>130</v>
      </c>
      <c r="G53" s="91" t="s">
        <v>130</v>
      </c>
      <c r="H53" s="90" t="s">
        <v>131</v>
      </c>
      <c r="I53" s="91" t="s">
        <v>132</v>
      </c>
      <c r="J53" s="91" t="s">
        <v>133</v>
      </c>
      <c r="K53" s="91" t="s">
        <v>134</v>
      </c>
      <c r="L53" s="91" t="s">
        <v>134</v>
      </c>
      <c r="M53" s="91" t="s">
        <v>135</v>
      </c>
      <c r="N53" s="91" t="s">
        <v>136</v>
      </c>
    </row>
    <row r="54" spans="1:14" x14ac:dyDescent="0.2">
      <c r="A54" s="53" t="s">
        <v>137</v>
      </c>
      <c r="B54" s="91" t="s">
        <v>138</v>
      </c>
      <c r="C54" s="90" t="s">
        <v>139</v>
      </c>
      <c r="D54" s="90"/>
      <c r="E54" s="90" t="s">
        <v>140</v>
      </c>
      <c r="F54" s="91" t="s">
        <v>141</v>
      </c>
      <c r="G54" s="91" t="s">
        <v>141</v>
      </c>
      <c r="H54" s="90" t="s">
        <v>139</v>
      </c>
      <c r="I54" s="91" t="s">
        <v>142</v>
      </c>
      <c r="J54" s="91" t="s">
        <v>124</v>
      </c>
      <c r="K54" s="91" t="s">
        <v>143</v>
      </c>
      <c r="L54" s="91" t="s">
        <v>144</v>
      </c>
      <c r="M54" s="91" t="s">
        <v>130</v>
      </c>
      <c r="N54" s="91" t="s">
        <v>145</v>
      </c>
    </row>
    <row r="55" spans="1:14" x14ac:dyDescent="0.2">
      <c r="A55" s="57" t="s">
        <v>147</v>
      </c>
      <c r="B55" s="58">
        <v>4000</v>
      </c>
      <c r="C55" s="59">
        <v>1</v>
      </c>
      <c r="D55" s="59"/>
      <c r="E55" s="59">
        <v>1</v>
      </c>
      <c r="F55" s="58">
        <v>4000</v>
      </c>
      <c r="G55" s="58">
        <v>4000</v>
      </c>
      <c r="H55" s="59">
        <v>1</v>
      </c>
      <c r="I55" s="58">
        <v>4000</v>
      </c>
      <c r="J55" s="58">
        <v>4000</v>
      </c>
      <c r="K55" s="58">
        <v>0</v>
      </c>
      <c r="L55" s="58">
        <v>0</v>
      </c>
      <c r="M55" s="58">
        <v>3942.308</v>
      </c>
      <c r="N55" s="60">
        <v>3942.308</v>
      </c>
    </row>
    <row r="56" spans="1:14" x14ac:dyDescent="0.2">
      <c r="A56" s="62" t="s">
        <v>148</v>
      </c>
      <c r="B56" s="63">
        <v>4100</v>
      </c>
      <c r="C56" s="64">
        <v>1.04</v>
      </c>
      <c r="D56" s="64"/>
      <c r="E56" s="64">
        <v>1.0400000001</v>
      </c>
      <c r="F56" s="63">
        <v>3942.3076919999999</v>
      </c>
      <c r="G56" s="63">
        <v>-57.692307999999997</v>
      </c>
      <c r="H56" s="64">
        <v>1</v>
      </c>
      <c r="I56" s="63">
        <v>-57.692</v>
      </c>
      <c r="J56" s="63">
        <v>3942.308</v>
      </c>
      <c r="K56" s="63">
        <v>157.69200000000001</v>
      </c>
      <c r="L56" s="63">
        <v>157.69200000000001</v>
      </c>
      <c r="M56" s="63">
        <v>0</v>
      </c>
      <c r="N56" s="65">
        <v>0</v>
      </c>
    </row>
    <row r="57" spans="1:14" x14ac:dyDescent="0.2">
      <c r="A57" s="62" t="s">
        <v>149</v>
      </c>
      <c r="B57" s="63">
        <v>4200</v>
      </c>
      <c r="C57" s="64">
        <v>0.99</v>
      </c>
      <c r="D57" s="64"/>
      <c r="E57" s="64">
        <v>1.0296000001000001</v>
      </c>
      <c r="F57" s="63">
        <v>4079.2540789999998</v>
      </c>
      <c r="G57" s="63">
        <v>136.94638699999999</v>
      </c>
      <c r="H57" s="64">
        <v>1.0295999622000001</v>
      </c>
      <c r="I57" s="63">
        <v>141</v>
      </c>
      <c r="J57" s="63">
        <v>4083.308</v>
      </c>
      <c r="K57" s="63">
        <v>116.69199999999999</v>
      </c>
      <c r="L57" s="63">
        <v>-41</v>
      </c>
      <c r="M57" s="63">
        <v>136.946</v>
      </c>
      <c r="N57" s="65">
        <v>141</v>
      </c>
    </row>
    <row r="58" spans="1:14" x14ac:dyDescent="0.2">
      <c r="A58" s="62" t="s">
        <v>150</v>
      </c>
      <c r="B58" s="63">
        <v>5000</v>
      </c>
      <c r="C58" s="64">
        <v>1.01</v>
      </c>
      <c r="D58" s="64"/>
      <c r="E58" s="64">
        <v>1.0398959999999999</v>
      </c>
      <c r="F58" s="63">
        <v>4808.1731250000003</v>
      </c>
      <c r="G58" s="63">
        <v>728.91904599999998</v>
      </c>
      <c r="H58" s="64">
        <v>1.0398960244</v>
      </c>
      <c r="I58" s="63">
        <v>758</v>
      </c>
      <c r="J58" s="63">
        <v>4841.308</v>
      </c>
      <c r="K58" s="63">
        <v>158.69200000000001</v>
      </c>
      <c r="L58" s="63">
        <v>42</v>
      </c>
      <c r="M58" s="63">
        <v>728.91899999999998</v>
      </c>
      <c r="N58" s="65">
        <v>758</v>
      </c>
    </row>
    <row r="59" spans="1:14" x14ac:dyDescent="0.2">
      <c r="A59" s="62" t="s">
        <v>151</v>
      </c>
      <c r="B59" s="63">
        <v>5500</v>
      </c>
      <c r="C59" s="64">
        <v>1.01</v>
      </c>
      <c r="D59" s="64"/>
      <c r="E59" s="64">
        <v>1.0502949599</v>
      </c>
      <c r="F59" s="63">
        <v>5236.6241959999998</v>
      </c>
      <c r="G59" s="63">
        <v>428.45107100000001</v>
      </c>
      <c r="H59" s="64">
        <v>1.0502949714000001</v>
      </c>
      <c r="I59" s="63">
        <v>450</v>
      </c>
      <c r="J59" s="63">
        <v>5291.308</v>
      </c>
      <c r="K59" s="63">
        <v>208.69200000000001</v>
      </c>
      <c r="L59" s="63">
        <v>50</v>
      </c>
      <c r="M59" s="63">
        <v>428.45100000000002</v>
      </c>
      <c r="N59" s="65">
        <v>450</v>
      </c>
    </row>
    <row r="60" spans="1:14" x14ac:dyDescent="0.2">
      <c r="A60" s="62" t="s">
        <v>152</v>
      </c>
      <c r="B60" s="63">
        <v>6000</v>
      </c>
      <c r="C60" s="64">
        <v>0.95</v>
      </c>
      <c r="D60" s="64"/>
      <c r="E60" s="64">
        <v>0.99778021189999999</v>
      </c>
      <c r="F60" s="63">
        <v>6013.3483589999996</v>
      </c>
      <c r="G60" s="63">
        <v>776.72416299999998</v>
      </c>
      <c r="H60" s="64">
        <v>0.9977802455</v>
      </c>
      <c r="I60" s="63">
        <v>775</v>
      </c>
      <c r="J60" s="63">
        <v>6066.308</v>
      </c>
      <c r="K60" s="63">
        <v>-66.308000000000007</v>
      </c>
      <c r="L60" s="63">
        <v>-275</v>
      </c>
      <c r="M60" s="63">
        <v>776.72400000000005</v>
      </c>
      <c r="N60" s="65">
        <v>775</v>
      </c>
    </row>
    <row r="61" spans="1:14" x14ac:dyDescent="0.2">
      <c r="A61" s="62" t="s">
        <v>153</v>
      </c>
      <c r="B61" s="63">
        <v>7900</v>
      </c>
      <c r="C61" s="64">
        <v>1.02</v>
      </c>
      <c r="D61" s="64"/>
      <c r="E61" s="64">
        <v>1.0177358163000001</v>
      </c>
      <c r="F61" s="63">
        <v>7762.3287630000004</v>
      </c>
      <c r="G61" s="63">
        <v>1748.9804039999999</v>
      </c>
      <c r="H61" s="64">
        <v>1.0177358080000001</v>
      </c>
      <c r="I61" s="63">
        <v>1780</v>
      </c>
      <c r="J61" s="63">
        <v>7846.308</v>
      </c>
      <c r="K61" s="63">
        <v>53.692</v>
      </c>
      <c r="L61" s="63">
        <v>120</v>
      </c>
      <c r="M61" s="63">
        <v>1324.7639999999999</v>
      </c>
      <c r="N61" s="65">
        <v>1348.26</v>
      </c>
    </row>
    <row r="62" spans="1:14" x14ac:dyDescent="0.2">
      <c r="A62" s="62" t="s">
        <v>154</v>
      </c>
      <c r="B62" s="63">
        <v>8200</v>
      </c>
      <c r="C62" s="64">
        <v>1.03</v>
      </c>
      <c r="D62" s="64"/>
      <c r="E62" s="64">
        <v>1.0482678907</v>
      </c>
      <c r="F62" s="63">
        <v>7822.4279049999996</v>
      </c>
      <c r="G62" s="63">
        <v>60.099142000000001</v>
      </c>
      <c r="H62" s="64">
        <v>1.048267914</v>
      </c>
      <c r="I62" s="63">
        <v>63</v>
      </c>
      <c r="J62" s="63">
        <v>7909.308</v>
      </c>
      <c r="K62" s="63">
        <v>290.69200000000001</v>
      </c>
      <c r="L62" s="63">
        <v>237</v>
      </c>
      <c r="M62" s="63">
        <v>0</v>
      </c>
      <c r="N62" s="65">
        <v>0</v>
      </c>
    </row>
    <row r="63" spans="1:14" x14ac:dyDescent="0.2">
      <c r="A63" s="62" t="s">
        <v>155</v>
      </c>
      <c r="B63" s="63">
        <v>8000</v>
      </c>
      <c r="C63" s="64">
        <v>1.04</v>
      </c>
      <c r="D63" s="64"/>
      <c r="E63" s="64">
        <v>1.0901986063</v>
      </c>
      <c r="F63" s="63">
        <v>7338.1124810000001</v>
      </c>
      <c r="G63" s="63">
        <v>-484.31542400000001</v>
      </c>
      <c r="H63" s="64">
        <v>1.0215245649</v>
      </c>
      <c r="I63" s="63">
        <v>-494.74</v>
      </c>
      <c r="J63" s="63">
        <v>7414.5680000000002</v>
      </c>
      <c r="K63" s="63">
        <v>585.43200000000002</v>
      </c>
      <c r="L63" s="63">
        <v>294.74</v>
      </c>
      <c r="M63" s="63">
        <v>0</v>
      </c>
      <c r="N63" s="65">
        <v>0</v>
      </c>
    </row>
    <row r="64" spans="1:14" x14ac:dyDescent="0.2">
      <c r="A64" s="62" t="s">
        <v>156</v>
      </c>
      <c r="B64" s="63">
        <v>8500</v>
      </c>
      <c r="C64" s="64">
        <v>1.01</v>
      </c>
      <c r="D64" s="64"/>
      <c r="E64" s="64">
        <v>1.1011005923999999</v>
      </c>
      <c r="F64" s="63">
        <v>7719.5490209999998</v>
      </c>
      <c r="G64" s="63">
        <v>381.43653999999998</v>
      </c>
      <c r="H64" s="64">
        <v>1.1011006224</v>
      </c>
      <c r="I64" s="63">
        <v>420</v>
      </c>
      <c r="J64" s="63">
        <v>7834.5680000000002</v>
      </c>
      <c r="K64" s="63">
        <v>665.43200000000002</v>
      </c>
      <c r="L64" s="63">
        <v>80</v>
      </c>
      <c r="M64" s="63">
        <v>381.43700000000001</v>
      </c>
      <c r="N64" s="65">
        <v>420</v>
      </c>
    </row>
    <row r="65" spans="1:14" x14ac:dyDescent="0.2">
      <c r="A65" s="62" t="s">
        <v>157</v>
      </c>
      <c r="B65" s="63">
        <v>9000</v>
      </c>
      <c r="C65" s="64">
        <v>0.98</v>
      </c>
      <c r="D65" s="64"/>
      <c r="E65" s="64">
        <v>1.0790785806000001</v>
      </c>
      <c r="F65" s="63">
        <v>8340.449122</v>
      </c>
      <c r="G65" s="63">
        <v>620.90010099999995</v>
      </c>
      <c r="H65" s="64">
        <v>1.0790785528</v>
      </c>
      <c r="I65" s="63">
        <v>670</v>
      </c>
      <c r="J65" s="63">
        <v>8504.5679999999993</v>
      </c>
      <c r="K65" s="63">
        <v>495.43200000000002</v>
      </c>
      <c r="L65" s="63">
        <v>-170</v>
      </c>
      <c r="M65" s="63">
        <v>32.424999999999997</v>
      </c>
      <c r="N65" s="65">
        <v>34.988999999999997</v>
      </c>
    </row>
    <row r="66" spans="1:14" x14ac:dyDescent="0.2">
      <c r="A66" s="62" t="s">
        <v>158</v>
      </c>
      <c r="B66" s="63">
        <v>8800</v>
      </c>
      <c r="C66" s="64">
        <v>1.04</v>
      </c>
      <c r="D66" s="64"/>
      <c r="E66" s="64">
        <v>1.1222417237</v>
      </c>
      <c r="F66" s="63">
        <v>7841.4478929999996</v>
      </c>
      <c r="G66" s="63">
        <v>-499.00122900000002</v>
      </c>
      <c r="H66" s="64">
        <v>1.0790785528</v>
      </c>
      <c r="I66" s="63">
        <v>-538.46199999999999</v>
      </c>
      <c r="J66" s="63">
        <v>7966.1059999999998</v>
      </c>
      <c r="K66" s="63">
        <v>833.89400000000001</v>
      </c>
      <c r="L66" s="63">
        <v>338.46199999999999</v>
      </c>
      <c r="M66" s="63">
        <v>0</v>
      </c>
      <c r="N66" s="65">
        <v>0</v>
      </c>
    </row>
    <row r="67" spans="1:14" x14ac:dyDescent="0.2">
      <c r="A67" s="62" t="s">
        <v>159</v>
      </c>
      <c r="B67" s="63">
        <v>8900</v>
      </c>
      <c r="C67" s="64">
        <v>1.02</v>
      </c>
      <c r="D67" s="64"/>
      <c r="E67" s="64">
        <v>1.1446865582000001</v>
      </c>
      <c r="F67" s="63">
        <v>7775.0541720000001</v>
      </c>
      <c r="G67" s="63">
        <v>-66.393720999999999</v>
      </c>
      <c r="H67" s="64">
        <v>1.0790785528</v>
      </c>
      <c r="I67" s="63">
        <v>-71.644000000000005</v>
      </c>
      <c r="J67" s="63">
        <v>7894.4620000000004</v>
      </c>
      <c r="K67" s="63">
        <v>1005.538</v>
      </c>
      <c r="L67" s="63">
        <v>171.64400000000001</v>
      </c>
      <c r="M67" s="63">
        <v>0</v>
      </c>
      <c r="N67" s="65">
        <v>0</v>
      </c>
    </row>
    <row r="68" spans="1:14" x14ac:dyDescent="0.2">
      <c r="A68" s="62" t="s">
        <v>160</v>
      </c>
      <c r="B68" s="63">
        <v>9400</v>
      </c>
      <c r="C68" s="64">
        <v>1.02</v>
      </c>
      <c r="D68" s="64"/>
      <c r="E68" s="64">
        <v>1.1675802894</v>
      </c>
      <c r="F68" s="63">
        <v>8050.8382039999997</v>
      </c>
      <c r="G68" s="63">
        <v>275.78403200000002</v>
      </c>
      <c r="H68" s="64">
        <v>1.1675803113000001</v>
      </c>
      <c r="I68" s="63">
        <v>322</v>
      </c>
      <c r="J68" s="63">
        <v>8216.4619999999995</v>
      </c>
      <c r="K68" s="63">
        <v>1183.538</v>
      </c>
      <c r="L68" s="63">
        <v>178</v>
      </c>
      <c r="M68" s="63">
        <v>0</v>
      </c>
      <c r="N68" s="65">
        <v>0</v>
      </c>
    </row>
    <row r="69" spans="1:14" x14ac:dyDescent="0.2">
      <c r="A69" s="62" t="s">
        <v>161</v>
      </c>
      <c r="B69" s="63">
        <v>9000</v>
      </c>
      <c r="C69" s="64">
        <v>0.98</v>
      </c>
      <c r="D69" s="64"/>
      <c r="E69" s="64">
        <v>1.1442286836</v>
      </c>
      <c r="F69" s="63">
        <v>7865.560555</v>
      </c>
      <c r="G69" s="63">
        <v>-185.277649</v>
      </c>
      <c r="H69" s="64">
        <v>1.1675803113000001</v>
      </c>
      <c r="I69" s="63">
        <v>-216.327</v>
      </c>
      <c r="J69" s="63">
        <v>8000.1360000000004</v>
      </c>
      <c r="K69" s="63">
        <v>999.86400000000003</v>
      </c>
      <c r="L69" s="63">
        <v>-183.673</v>
      </c>
      <c r="M69" s="63">
        <v>0</v>
      </c>
      <c r="N69" s="65">
        <v>0</v>
      </c>
    </row>
    <row r="70" spans="1:14" x14ac:dyDescent="0.2">
      <c r="A70" s="62" t="s">
        <v>162</v>
      </c>
      <c r="B70" s="63">
        <v>9800</v>
      </c>
      <c r="C70" s="64">
        <v>1.01</v>
      </c>
      <c r="D70" s="64"/>
      <c r="E70" s="64">
        <v>1.1556709704000001</v>
      </c>
      <c r="F70" s="63">
        <v>8479.9222709999995</v>
      </c>
      <c r="G70" s="63">
        <v>614.361716</v>
      </c>
      <c r="H70" s="64">
        <v>1.1556709837000001</v>
      </c>
      <c r="I70" s="63">
        <v>710</v>
      </c>
      <c r="J70" s="63">
        <v>8710.1360000000004</v>
      </c>
      <c r="K70" s="63">
        <v>1089.864</v>
      </c>
      <c r="L70" s="63">
        <v>90</v>
      </c>
      <c r="M70" s="63">
        <v>0</v>
      </c>
      <c r="N70" s="65">
        <v>0</v>
      </c>
    </row>
    <row r="71" spans="1:14" x14ac:dyDescent="0.2">
      <c r="A71" s="62" t="s">
        <v>163</v>
      </c>
      <c r="B71" s="63">
        <v>9400</v>
      </c>
      <c r="C71" s="64">
        <v>1.02</v>
      </c>
      <c r="D71" s="64"/>
      <c r="E71" s="64">
        <v>1.1787843898999999</v>
      </c>
      <c r="F71" s="63">
        <v>7974.3166609999998</v>
      </c>
      <c r="G71" s="63">
        <v>-505.60561000000001</v>
      </c>
      <c r="H71" s="64">
        <v>1.1556709837000001</v>
      </c>
      <c r="I71" s="63">
        <v>-584.31399999999996</v>
      </c>
      <c r="J71" s="63">
        <v>8125.8220000000001</v>
      </c>
      <c r="K71" s="63">
        <v>1274.1780000000001</v>
      </c>
      <c r="L71" s="63">
        <v>184.31399999999999</v>
      </c>
      <c r="M71" s="63">
        <v>0</v>
      </c>
      <c r="N71" s="65">
        <v>0</v>
      </c>
    </row>
    <row r="72" spans="1:14" x14ac:dyDescent="0.2">
      <c r="A72" s="62" t="s">
        <v>164</v>
      </c>
      <c r="B72" s="63">
        <v>9500</v>
      </c>
      <c r="C72" s="64">
        <v>1.01</v>
      </c>
      <c r="D72" s="64"/>
      <c r="E72" s="64">
        <v>1.1905722338</v>
      </c>
      <c r="F72" s="63">
        <v>7979.3562540000003</v>
      </c>
      <c r="G72" s="63">
        <v>5.039593</v>
      </c>
      <c r="H72" s="64">
        <v>1.1905722141999999</v>
      </c>
      <c r="I72" s="63">
        <v>6</v>
      </c>
      <c r="J72" s="63">
        <v>8131.8220000000001</v>
      </c>
      <c r="K72" s="63">
        <v>1368.1780000000001</v>
      </c>
      <c r="L72" s="63">
        <v>94</v>
      </c>
      <c r="M72" s="63">
        <v>0</v>
      </c>
      <c r="N72" s="65">
        <v>0</v>
      </c>
    </row>
    <row r="73" spans="1:14" x14ac:dyDescent="0.2">
      <c r="A73" s="62" t="s">
        <v>176</v>
      </c>
      <c r="B73" s="63">
        <v>10000</v>
      </c>
      <c r="C73" s="64">
        <v>1.0111619999999999</v>
      </c>
      <c r="D73" s="64"/>
      <c r="E73" s="64">
        <v>1.2038619893</v>
      </c>
      <c r="F73" s="63">
        <v>8306.6</v>
      </c>
      <c r="G73" s="63">
        <v>327.24374599999999</v>
      </c>
      <c r="H73" s="64">
        <v>1.2038620175000001</v>
      </c>
      <c r="I73" s="63">
        <v>393.95600000000002</v>
      </c>
      <c r="J73" s="63">
        <v>8525.7780000000002</v>
      </c>
      <c r="K73" s="63">
        <v>1474.222</v>
      </c>
      <c r="L73" s="63">
        <v>106.044</v>
      </c>
      <c r="M73" s="63">
        <v>0</v>
      </c>
      <c r="N73" s="65">
        <v>0</v>
      </c>
    </row>
    <row r="74" spans="1:14" x14ac:dyDescent="0.2">
      <c r="A74" s="62" t="s">
        <v>177</v>
      </c>
      <c r="B74" s="63">
        <v>10000</v>
      </c>
      <c r="C74" s="64">
        <v>1.0157069999999999</v>
      </c>
      <c r="D74" s="64"/>
      <c r="E74" s="64">
        <v>1.22277053</v>
      </c>
      <c r="F74" s="63">
        <v>8178.1493380000002</v>
      </c>
      <c r="G74" s="63">
        <v>-128.45066199999999</v>
      </c>
      <c r="H74" s="64">
        <v>1.2038620175000001</v>
      </c>
      <c r="I74" s="63">
        <v>-154.637</v>
      </c>
      <c r="J74" s="63">
        <v>8371.1409999999996</v>
      </c>
      <c r="K74" s="63">
        <v>1628.8589999999999</v>
      </c>
      <c r="L74" s="63">
        <v>154.637</v>
      </c>
      <c r="M74" s="63">
        <v>0</v>
      </c>
      <c r="N74" s="65">
        <v>0</v>
      </c>
    </row>
    <row r="75" spans="1:14" x14ac:dyDescent="0.2">
      <c r="A75" s="62" t="s">
        <v>178</v>
      </c>
      <c r="B75" s="63">
        <v>10000</v>
      </c>
      <c r="C75" s="64">
        <v>1.0549759999999999</v>
      </c>
      <c r="D75" s="64"/>
      <c r="E75" s="64">
        <v>1.2899939734999999</v>
      </c>
      <c r="F75" s="63">
        <v>7751.9741990000002</v>
      </c>
      <c r="G75" s="63">
        <v>-426.175138</v>
      </c>
      <c r="H75" s="64">
        <v>1.1769440482</v>
      </c>
      <c r="I75" s="63">
        <v>-501.584</v>
      </c>
      <c r="J75" s="63">
        <v>7869.5569999999998</v>
      </c>
      <c r="K75" s="63">
        <v>2130.4430000000002</v>
      </c>
      <c r="L75" s="63">
        <v>501.584</v>
      </c>
      <c r="M75" s="63">
        <v>0</v>
      </c>
      <c r="N75" s="65">
        <v>0</v>
      </c>
    </row>
    <row r="76" spans="1:14" x14ac:dyDescent="0.2">
      <c r="A76" s="69"/>
      <c r="B76" s="70"/>
      <c r="C76" s="74"/>
      <c r="D76" s="74"/>
      <c r="E76" s="74"/>
      <c r="F76" s="70"/>
      <c r="G76" s="70">
        <v>7751.9741999999987</v>
      </c>
      <c r="H76" s="74">
        <v>1.0151679813382246</v>
      </c>
      <c r="I76" s="70">
        <v>7869.5559999999978</v>
      </c>
      <c r="J76" s="70"/>
      <c r="K76" s="70"/>
      <c r="L76" s="70">
        <v>2130.444</v>
      </c>
      <c r="M76" s="70">
        <v>7751.9740000000002</v>
      </c>
      <c r="N76" s="81">
        <v>7869.5569999999998</v>
      </c>
    </row>
  </sheetData>
  <printOptions horizontalCentered="1" headings="1" gridLines="1"/>
  <pageMargins left="0.4" right="0.25" top="1" bottom="1" header="0.5" footer="0.5"/>
  <pageSetup scale="86" orientation="landscape" blackAndWhite="1" r:id="rId1"/>
  <headerFooter alignWithMargins="0">
    <oddFooter>&amp;L&amp;Z&amp;F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I39"/>
  <sheetViews>
    <sheetView workbookViewId="0">
      <selection activeCell="N33" sqref="N33"/>
    </sheetView>
  </sheetViews>
  <sheetFormatPr defaultRowHeight="12.75" x14ac:dyDescent="0.2"/>
  <cols>
    <col min="1" max="1" width="3.28515625" customWidth="1"/>
    <col min="2" max="2" width="20" customWidth="1"/>
    <col min="4" max="5" width="10.85546875" customWidth="1"/>
    <col min="6" max="6" width="10.85546875" bestFit="1" customWidth="1"/>
    <col min="7" max="7" width="11.28515625" customWidth="1"/>
    <col min="8" max="8" width="10.85546875" bestFit="1" customWidth="1"/>
    <col min="9" max="9" width="37.140625" customWidth="1"/>
  </cols>
  <sheetData>
    <row r="1" spans="1:8" ht="15.75" x14ac:dyDescent="0.25">
      <c r="B1" s="19" t="s">
        <v>84</v>
      </c>
    </row>
    <row r="2" spans="1:8" ht="15.75" x14ac:dyDescent="0.25">
      <c r="B2" s="19" t="s">
        <v>85</v>
      </c>
    </row>
    <row r="3" spans="1:8" ht="15.75" x14ac:dyDescent="0.25">
      <c r="B3" s="19" t="s">
        <v>96</v>
      </c>
    </row>
    <row r="4" spans="1:8" ht="18" x14ac:dyDescent="0.25">
      <c r="A4" s="21"/>
      <c r="B4" s="33"/>
      <c r="C4" s="46" t="s">
        <v>112</v>
      </c>
      <c r="D4" s="46" t="s">
        <v>113</v>
      </c>
      <c r="E4" s="46" t="s">
        <v>114</v>
      </c>
      <c r="F4" s="46" t="s">
        <v>115</v>
      </c>
      <c r="G4" s="46" t="s">
        <v>116</v>
      </c>
      <c r="H4" s="46" t="s">
        <v>117</v>
      </c>
    </row>
    <row r="5" spans="1:8" ht="14.25" x14ac:dyDescent="0.2">
      <c r="A5" s="21"/>
      <c r="B5" s="34"/>
      <c r="C5" s="34"/>
      <c r="D5" s="37" t="s">
        <v>89</v>
      </c>
      <c r="E5" s="34"/>
      <c r="F5" s="34"/>
      <c r="G5" s="34"/>
      <c r="H5" s="34"/>
    </row>
    <row r="6" spans="1:8" x14ac:dyDescent="0.2">
      <c r="B6" s="18"/>
      <c r="C6" s="18" t="s">
        <v>87</v>
      </c>
      <c r="D6" s="20">
        <v>30316</v>
      </c>
      <c r="E6" s="20">
        <v>36525</v>
      </c>
      <c r="F6" s="20">
        <v>36891</v>
      </c>
      <c r="G6" s="20">
        <v>37256</v>
      </c>
      <c r="H6" s="20">
        <v>37621</v>
      </c>
    </row>
    <row r="7" spans="1:8" ht="14.25" x14ac:dyDescent="0.2">
      <c r="B7" s="34" t="s">
        <v>109</v>
      </c>
      <c r="D7" s="21"/>
      <c r="E7" s="21"/>
    </row>
    <row r="8" spans="1:8" x14ac:dyDescent="0.2">
      <c r="A8" s="21">
        <v>8</v>
      </c>
      <c r="B8" t="s">
        <v>80</v>
      </c>
      <c r="C8" s="15" t="s">
        <v>82</v>
      </c>
      <c r="D8" s="22">
        <f>PPIIndexes!M60</f>
        <v>100.5</v>
      </c>
      <c r="E8" s="22">
        <f>PPIIndexes!M77</f>
        <v>131.19999999999999</v>
      </c>
      <c r="F8" s="22">
        <f>PPIIndexes!M78</f>
        <v>132.5</v>
      </c>
      <c r="G8" s="22">
        <f>PPIIndexes!M79</f>
        <v>137.80000000000001</v>
      </c>
      <c r="H8" s="22">
        <f>PPIIndexes!M80</f>
        <v>138.5</v>
      </c>
    </row>
    <row r="9" spans="1:8" x14ac:dyDescent="0.2">
      <c r="A9" s="21">
        <f>A8+1</f>
        <v>9</v>
      </c>
      <c r="B9" t="s">
        <v>81</v>
      </c>
      <c r="C9" s="15" t="s">
        <v>83</v>
      </c>
      <c r="D9" s="22">
        <f>PPIIndexes!M422</f>
        <v>95.7</v>
      </c>
      <c r="E9" s="22">
        <f>PPIIndexes!M439</f>
        <v>104.4</v>
      </c>
      <c r="F9" s="22">
        <f>PPIIndexes!M440</f>
        <v>106</v>
      </c>
      <c r="G9" s="22">
        <f>PPIIndexes!M441</f>
        <v>102.1</v>
      </c>
      <c r="H9" s="22">
        <f>PPIIndexes!M442</f>
        <v>111.4</v>
      </c>
    </row>
    <row r="10" spans="1:8" x14ac:dyDescent="0.2">
      <c r="A10" s="21">
        <f t="shared" ref="A10:A36" si="0">A9+1</f>
        <v>10</v>
      </c>
      <c r="D10" s="21"/>
      <c r="E10" s="21"/>
    </row>
    <row r="11" spans="1:8" x14ac:dyDescent="0.2">
      <c r="A11" s="21">
        <f t="shared" si="0"/>
        <v>11</v>
      </c>
      <c r="B11" t="s">
        <v>88</v>
      </c>
    </row>
    <row r="12" spans="1:8" x14ac:dyDescent="0.2">
      <c r="A12" s="21">
        <f t="shared" si="0"/>
        <v>12</v>
      </c>
      <c r="B12" t="s">
        <v>80</v>
      </c>
      <c r="C12" s="15" t="s">
        <v>82</v>
      </c>
      <c r="D12" s="15"/>
      <c r="E12" s="15"/>
      <c r="F12" s="16">
        <v>5000</v>
      </c>
      <c r="G12" s="16">
        <v>3000</v>
      </c>
      <c r="H12" s="16">
        <v>6000</v>
      </c>
    </row>
    <row r="13" spans="1:8" x14ac:dyDescent="0.2">
      <c r="A13" s="21">
        <f t="shared" si="0"/>
        <v>13</v>
      </c>
      <c r="B13" t="s">
        <v>81</v>
      </c>
      <c r="C13" s="15" t="s">
        <v>83</v>
      </c>
      <c r="D13" s="15"/>
      <c r="E13" s="15"/>
      <c r="F13" s="16">
        <v>5000</v>
      </c>
      <c r="G13" s="16">
        <v>7000</v>
      </c>
      <c r="H13" s="16">
        <v>4000</v>
      </c>
    </row>
    <row r="14" spans="1:8" x14ac:dyDescent="0.2">
      <c r="A14" s="21">
        <f t="shared" si="0"/>
        <v>14</v>
      </c>
      <c r="B14" t="s">
        <v>90</v>
      </c>
      <c r="F14" s="16">
        <f>SUM(F12:F13)</f>
        <v>10000</v>
      </c>
      <c r="G14" s="16">
        <f>SUM(G12:G13)</f>
        <v>10000</v>
      </c>
      <c r="H14" s="16">
        <f>SUM(H12:H13)</f>
        <v>10000</v>
      </c>
    </row>
    <row r="15" spans="1:8" x14ac:dyDescent="0.2">
      <c r="A15" s="21">
        <f t="shared" si="0"/>
        <v>15</v>
      </c>
      <c r="F15" s="16"/>
      <c r="G15" s="16"/>
      <c r="H15" s="16"/>
    </row>
    <row r="16" spans="1:8" x14ac:dyDescent="0.2">
      <c r="A16" s="21">
        <f t="shared" si="0"/>
        <v>16</v>
      </c>
      <c r="B16" t="s">
        <v>190</v>
      </c>
    </row>
    <row r="17" spans="1:9" x14ac:dyDescent="0.2">
      <c r="A17" s="21">
        <f t="shared" si="0"/>
        <v>17</v>
      </c>
      <c r="B17" t="s">
        <v>80</v>
      </c>
      <c r="C17" s="15" t="s">
        <v>82</v>
      </c>
      <c r="D17" s="15"/>
      <c r="E17" s="15"/>
      <c r="F17" s="26">
        <f t="shared" ref="F17:H18" si="1">F8/$D8</f>
        <v>1.3184079601990051</v>
      </c>
      <c r="G17" s="26">
        <f t="shared" si="1"/>
        <v>1.3711442786069652</v>
      </c>
      <c r="H17" s="26">
        <f t="shared" si="1"/>
        <v>1.3781094527363185</v>
      </c>
      <c r="I17" t="s">
        <v>188</v>
      </c>
    </row>
    <row r="18" spans="1:9" x14ac:dyDescent="0.2">
      <c r="A18" s="21">
        <f t="shared" si="0"/>
        <v>18</v>
      </c>
      <c r="B18" t="s">
        <v>81</v>
      </c>
      <c r="C18" s="15" t="s">
        <v>83</v>
      </c>
      <c r="D18" s="15"/>
      <c r="E18" s="15"/>
      <c r="F18" s="26">
        <f t="shared" si="1"/>
        <v>1.1076280041797282</v>
      </c>
      <c r="G18" s="26">
        <f t="shared" si="1"/>
        <v>1.0668756530825496</v>
      </c>
      <c r="H18" s="26">
        <f t="shared" si="1"/>
        <v>1.1640543364681295</v>
      </c>
      <c r="I18" t="s">
        <v>189</v>
      </c>
    </row>
    <row r="19" spans="1:9" x14ac:dyDescent="0.2">
      <c r="A19" s="21">
        <f t="shared" si="0"/>
        <v>19</v>
      </c>
    </row>
    <row r="20" spans="1:9" x14ac:dyDescent="0.2">
      <c r="A20" s="21">
        <f t="shared" si="0"/>
        <v>20</v>
      </c>
      <c r="B20" t="s">
        <v>191</v>
      </c>
    </row>
    <row r="21" spans="1:9" x14ac:dyDescent="0.2">
      <c r="A21" s="21">
        <f t="shared" si="0"/>
        <v>21</v>
      </c>
      <c r="B21" t="s">
        <v>80</v>
      </c>
      <c r="C21" s="15" t="s">
        <v>82</v>
      </c>
      <c r="D21" s="15"/>
      <c r="E21" s="15"/>
      <c r="F21" s="17">
        <f t="shared" ref="F21:H22" si="2">F12/F17</f>
        <v>3792.4528301886789</v>
      </c>
      <c r="G21" s="17">
        <f t="shared" si="2"/>
        <v>2187.953555878084</v>
      </c>
      <c r="H21" s="17">
        <f t="shared" si="2"/>
        <v>4353.7906137184118</v>
      </c>
      <c r="I21" t="s">
        <v>195</v>
      </c>
    </row>
    <row r="22" spans="1:9" x14ac:dyDescent="0.2">
      <c r="A22" s="21">
        <f t="shared" si="0"/>
        <v>22</v>
      </c>
      <c r="B22" t="s">
        <v>81</v>
      </c>
      <c r="C22" s="15" t="s">
        <v>83</v>
      </c>
      <c r="D22" s="15"/>
      <c r="E22" s="15"/>
      <c r="F22" s="17">
        <f t="shared" si="2"/>
        <v>4514.1509433962274</v>
      </c>
      <c r="G22" s="17">
        <f t="shared" si="2"/>
        <v>6561.2144955925569</v>
      </c>
      <c r="H22" s="17">
        <f t="shared" si="2"/>
        <v>3436.2657091561941</v>
      </c>
      <c r="I22" t="s">
        <v>196</v>
      </c>
    </row>
    <row r="23" spans="1:9" x14ac:dyDescent="0.2">
      <c r="A23" s="21">
        <f t="shared" si="0"/>
        <v>23</v>
      </c>
      <c r="B23" t="s">
        <v>90</v>
      </c>
      <c r="F23" s="17">
        <f>SUM(F21:F22)</f>
        <v>8306.6037735849059</v>
      </c>
      <c r="G23" s="17">
        <f>SUM(G21:G22)</f>
        <v>8749.1680514706404</v>
      </c>
      <c r="H23" s="17">
        <f>SUM(H21:H22)</f>
        <v>7790.0563228746059</v>
      </c>
    </row>
    <row r="24" spans="1:9" x14ac:dyDescent="0.2">
      <c r="A24" s="21">
        <f t="shared" si="0"/>
        <v>24</v>
      </c>
      <c r="B24" t="s">
        <v>192</v>
      </c>
      <c r="F24" s="85">
        <f>F14/F23</f>
        <v>1.2038614423622942</v>
      </c>
      <c r="G24" s="85">
        <f>G14/G23</f>
        <v>1.1429658158548124</v>
      </c>
      <c r="H24" s="85">
        <f>H14/H23</f>
        <v>1.2836877662406816</v>
      </c>
      <c r="I24" t="s">
        <v>197</v>
      </c>
    </row>
    <row r="25" spans="1:9" x14ac:dyDescent="0.2">
      <c r="A25" s="21">
        <f t="shared" si="0"/>
        <v>25</v>
      </c>
      <c r="B25" t="s">
        <v>193</v>
      </c>
      <c r="F25" s="85"/>
      <c r="G25" s="85">
        <f>G24/F24</f>
        <v>0.94941641590581349</v>
      </c>
      <c r="H25" s="85">
        <f>H24/G24</f>
        <v>1.1231199992456684</v>
      </c>
      <c r="I25" t="s">
        <v>198</v>
      </c>
    </row>
    <row r="26" spans="1:9" x14ac:dyDescent="0.2">
      <c r="A26" s="21">
        <f t="shared" si="0"/>
        <v>26</v>
      </c>
      <c r="F26" s="85"/>
      <c r="G26" s="85"/>
      <c r="H26" s="85"/>
    </row>
    <row r="27" spans="1:9" x14ac:dyDescent="0.2">
      <c r="A27" s="21">
        <f t="shared" si="0"/>
        <v>27</v>
      </c>
      <c r="B27" t="s">
        <v>91</v>
      </c>
      <c r="F27" s="85"/>
      <c r="G27" s="85"/>
      <c r="H27" s="85"/>
    </row>
    <row r="28" spans="1:9" x14ac:dyDescent="0.2">
      <c r="A28" s="21">
        <f t="shared" si="0"/>
        <v>28</v>
      </c>
      <c r="B28" t="s">
        <v>80</v>
      </c>
      <c r="C28" s="15" t="s">
        <v>82</v>
      </c>
      <c r="D28" s="15"/>
      <c r="E28" s="15"/>
      <c r="F28" s="85">
        <f t="shared" ref="F28:H29" si="3">F8/E8</f>
        <v>1.0099085365853659</v>
      </c>
      <c r="G28" s="85">
        <f t="shared" si="3"/>
        <v>1.04</v>
      </c>
      <c r="H28" s="85">
        <f t="shared" si="3"/>
        <v>1.0050798258345428</v>
      </c>
      <c r="I28" t="s">
        <v>199</v>
      </c>
    </row>
    <row r="29" spans="1:9" x14ac:dyDescent="0.2">
      <c r="A29" s="21">
        <f t="shared" si="0"/>
        <v>29</v>
      </c>
      <c r="B29" t="s">
        <v>81</v>
      </c>
      <c r="C29" s="15" t="s">
        <v>83</v>
      </c>
      <c r="F29" s="85">
        <f t="shared" si="3"/>
        <v>1.0153256704980842</v>
      </c>
      <c r="G29" s="85">
        <f t="shared" si="3"/>
        <v>0.96320754716981127</v>
      </c>
      <c r="H29" s="85">
        <f t="shared" si="3"/>
        <v>1.0910871694417239</v>
      </c>
      <c r="I29" t="s">
        <v>200</v>
      </c>
    </row>
    <row r="30" spans="1:9" x14ac:dyDescent="0.2">
      <c r="A30" s="21">
        <f t="shared" si="0"/>
        <v>30</v>
      </c>
    </row>
    <row r="31" spans="1:9" x14ac:dyDescent="0.2">
      <c r="A31" s="21">
        <f t="shared" si="0"/>
        <v>31</v>
      </c>
      <c r="B31" t="s">
        <v>92</v>
      </c>
    </row>
    <row r="32" spans="1:9" x14ac:dyDescent="0.2">
      <c r="A32" s="21">
        <f t="shared" si="0"/>
        <v>32</v>
      </c>
      <c r="B32" t="s">
        <v>80</v>
      </c>
      <c r="C32" s="15" t="s">
        <v>82</v>
      </c>
      <c r="F32" s="17">
        <f t="shared" ref="F32:H33" si="4">F12/F28</f>
        <v>4950.9433962264147</v>
      </c>
      <c r="G32" s="17">
        <f t="shared" si="4"/>
        <v>2884.6153846153843</v>
      </c>
      <c r="H32" s="17">
        <f t="shared" si="4"/>
        <v>5969.6750902527074</v>
      </c>
      <c r="I32" t="s">
        <v>201</v>
      </c>
    </row>
    <row r="33" spans="1:9" x14ac:dyDescent="0.2">
      <c r="A33" s="21">
        <f t="shared" si="0"/>
        <v>33</v>
      </c>
      <c r="B33" t="s">
        <v>81</v>
      </c>
      <c r="C33" s="15" t="s">
        <v>83</v>
      </c>
      <c r="D33" s="15"/>
      <c r="E33" s="15"/>
      <c r="F33" s="17">
        <f t="shared" si="4"/>
        <v>4924.5283018867931</v>
      </c>
      <c r="G33" s="17">
        <f t="shared" si="4"/>
        <v>7267.3849167482867</v>
      </c>
      <c r="H33" s="17">
        <f t="shared" si="4"/>
        <v>3666.0682226211848</v>
      </c>
      <c r="I33" t="s">
        <v>203</v>
      </c>
    </row>
    <row r="34" spans="1:9" x14ac:dyDescent="0.2">
      <c r="A34" s="21">
        <f t="shared" si="0"/>
        <v>34</v>
      </c>
      <c r="B34" t="s">
        <v>90</v>
      </c>
      <c r="F34" s="17">
        <f>SUM(F32:F33)</f>
        <v>9875.4716981132078</v>
      </c>
      <c r="G34" s="17">
        <f>SUM(G32:G33)</f>
        <v>10152.000301363671</v>
      </c>
      <c r="H34" s="17">
        <f>SUM(H32:H33)</f>
        <v>9635.7433128738921</v>
      </c>
    </row>
    <row r="35" spans="1:9" x14ac:dyDescent="0.2">
      <c r="A35" s="21">
        <f t="shared" si="0"/>
        <v>35</v>
      </c>
    </row>
    <row r="36" spans="1:9" x14ac:dyDescent="0.2">
      <c r="A36" s="21">
        <f t="shared" si="0"/>
        <v>36</v>
      </c>
      <c r="B36" t="s">
        <v>194</v>
      </c>
      <c r="F36" s="23"/>
      <c r="G36" s="85">
        <f>G14/G34</f>
        <v>0.98502755153156829</v>
      </c>
      <c r="H36" s="85">
        <f>H14/H34</f>
        <v>1.0378026557265634</v>
      </c>
      <c r="I36" t="s">
        <v>202</v>
      </c>
    </row>
    <row r="38" spans="1:9" x14ac:dyDescent="0.2">
      <c r="F38" s="23"/>
      <c r="G38" s="23"/>
      <c r="H38" s="23"/>
    </row>
    <row r="39" spans="1:9" x14ac:dyDescent="0.2">
      <c r="G39" s="27"/>
      <c r="H39" s="27"/>
    </row>
  </sheetData>
  <phoneticPr fontId="4" type="noConversion"/>
  <printOptions headings="1" gridLines="1"/>
  <pageMargins left="0.75" right="0.75" top="1" bottom="1" header="0.5" footer="0.5"/>
  <pageSetup scale="80" orientation="landscape" horizontalDpi="4294967293" verticalDpi="4294967293" r:id="rId1"/>
  <headerFooter alignWithMargins="0">
    <oddFooter>&amp;L&amp;Z&amp;F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77"/>
  <sheetViews>
    <sheetView showGridLines="0" zoomScale="85" workbookViewId="0">
      <selection activeCell="A22" sqref="A22"/>
    </sheetView>
  </sheetViews>
  <sheetFormatPr defaultColWidth="9.140625" defaultRowHeight="12.75" x14ac:dyDescent="0.2"/>
  <cols>
    <col min="1" max="1" width="10.85546875" style="68" customWidth="1"/>
    <col min="2" max="2" width="9.7109375" style="72" customWidth="1"/>
    <col min="3" max="3" width="11.28515625" style="80" customWidth="1"/>
    <col min="4" max="4" width="8.140625" style="80" customWidth="1"/>
    <col min="5" max="5" width="11.28515625" style="80" customWidth="1"/>
    <col min="6" max="6" width="12" style="72" customWidth="1"/>
    <col min="7" max="7" width="10.28515625" style="72" customWidth="1"/>
    <col min="8" max="8" width="10.7109375" style="80" customWidth="1"/>
    <col min="9" max="9" width="9.7109375" style="72" customWidth="1"/>
    <col min="10" max="10" width="12" style="72" customWidth="1"/>
    <col min="11" max="12" width="10.7109375" style="72" customWidth="1"/>
    <col min="13" max="13" width="10.140625" style="72" customWidth="1"/>
    <col min="14" max="14" width="10.7109375" style="72" customWidth="1"/>
    <col min="15" max="256" width="9.140625" style="68"/>
    <col min="257" max="257" width="10.85546875" style="68" customWidth="1"/>
    <col min="258" max="258" width="11.140625" style="68" customWidth="1"/>
    <col min="259" max="261" width="11.28515625" style="68" customWidth="1"/>
    <col min="262" max="262" width="12" style="68" customWidth="1"/>
    <col min="263" max="263" width="10.28515625" style="68" customWidth="1"/>
    <col min="264" max="264" width="10.7109375" style="68" customWidth="1"/>
    <col min="265" max="265" width="9.7109375" style="68" customWidth="1"/>
    <col min="266" max="266" width="12" style="68" customWidth="1"/>
    <col min="267" max="268" width="10.7109375" style="68" customWidth="1"/>
    <col min="269" max="269" width="10.140625" style="68" customWidth="1"/>
    <col min="270" max="270" width="10.7109375" style="68" customWidth="1"/>
    <col min="271" max="512" width="9.140625" style="68"/>
    <col min="513" max="513" width="10.85546875" style="68" customWidth="1"/>
    <col min="514" max="514" width="11.140625" style="68" customWidth="1"/>
    <col min="515" max="517" width="11.28515625" style="68" customWidth="1"/>
    <col min="518" max="518" width="12" style="68" customWidth="1"/>
    <col min="519" max="519" width="10.28515625" style="68" customWidth="1"/>
    <col min="520" max="520" width="10.7109375" style="68" customWidth="1"/>
    <col min="521" max="521" width="9.7109375" style="68" customWidth="1"/>
    <col min="522" max="522" width="12" style="68" customWidth="1"/>
    <col min="523" max="524" width="10.7109375" style="68" customWidth="1"/>
    <col min="525" max="525" width="10.140625" style="68" customWidth="1"/>
    <col min="526" max="526" width="10.7109375" style="68" customWidth="1"/>
    <col min="527" max="768" width="9.140625" style="68"/>
    <col min="769" max="769" width="10.85546875" style="68" customWidth="1"/>
    <col min="770" max="770" width="11.140625" style="68" customWidth="1"/>
    <col min="771" max="773" width="11.28515625" style="68" customWidth="1"/>
    <col min="774" max="774" width="12" style="68" customWidth="1"/>
    <col min="775" max="775" width="10.28515625" style="68" customWidth="1"/>
    <col min="776" max="776" width="10.7109375" style="68" customWidth="1"/>
    <col min="777" max="777" width="9.7109375" style="68" customWidth="1"/>
    <col min="778" max="778" width="12" style="68" customWidth="1"/>
    <col min="779" max="780" width="10.7109375" style="68" customWidth="1"/>
    <col min="781" max="781" width="10.140625" style="68" customWidth="1"/>
    <col min="782" max="782" width="10.7109375" style="68" customWidth="1"/>
    <col min="783" max="1024" width="9.140625" style="68"/>
    <col min="1025" max="1025" width="10.85546875" style="68" customWidth="1"/>
    <col min="1026" max="1026" width="11.140625" style="68" customWidth="1"/>
    <col min="1027" max="1029" width="11.28515625" style="68" customWidth="1"/>
    <col min="1030" max="1030" width="12" style="68" customWidth="1"/>
    <col min="1031" max="1031" width="10.28515625" style="68" customWidth="1"/>
    <col min="1032" max="1032" width="10.7109375" style="68" customWidth="1"/>
    <col min="1033" max="1033" width="9.7109375" style="68" customWidth="1"/>
    <col min="1034" max="1034" width="12" style="68" customWidth="1"/>
    <col min="1035" max="1036" width="10.7109375" style="68" customWidth="1"/>
    <col min="1037" max="1037" width="10.140625" style="68" customWidth="1"/>
    <col min="1038" max="1038" width="10.7109375" style="68" customWidth="1"/>
    <col min="1039" max="1280" width="9.140625" style="68"/>
    <col min="1281" max="1281" width="10.85546875" style="68" customWidth="1"/>
    <col min="1282" max="1282" width="11.140625" style="68" customWidth="1"/>
    <col min="1283" max="1285" width="11.28515625" style="68" customWidth="1"/>
    <col min="1286" max="1286" width="12" style="68" customWidth="1"/>
    <col min="1287" max="1287" width="10.28515625" style="68" customWidth="1"/>
    <col min="1288" max="1288" width="10.7109375" style="68" customWidth="1"/>
    <col min="1289" max="1289" width="9.7109375" style="68" customWidth="1"/>
    <col min="1290" max="1290" width="12" style="68" customWidth="1"/>
    <col min="1291" max="1292" width="10.7109375" style="68" customWidth="1"/>
    <col min="1293" max="1293" width="10.140625" style="68" customWidth="1"/>
    <col min="1294" max="1294" width="10.7109375" style="68" customWidth="1"/>
    <col min="1295" max="1536" width="9.140625" style="68"/>
    <col min="1537" max="1537" width="10.85546875" style="68" customWidth="1"/>
    <col min="1538" max="1538" width="11.140625" style="68" customWidth="1"/>
    <col min="1539" max="1541" width="11.28515625" style="68" customWidth="1"/>
    <col min="1542" max="1542" width="12" style="68" customWidth="1"/>
    <col min="1543" max="1543" width="10.28515625" style="68" customWidth="1"/>
    <col min="1544" max="1544" width="10.7109375" style="68" customWidth="1"/>
    <col min="1545" max="1545" width="9.7109375" style="68" customWidth="1"/>
    <col min="1546" max="1546" width="12" style="68" customWidth="1"/>
    <col min="1547" max="1548" width="10.7109375" style="68" customWidth="1"/>
    <col min="1549" max="1549" width="10.140625" style="68" customWidth="1"/>
    <col min="1550" max="1550" width="10.7109375" style="68" customWidth="1"/>
    <col min="1551" max="1792" width="9.140625" style="68"/>
    <col min="1793" max="1793" width="10.85546875" style="68" customWidth="1"/>
    <col min="1794" max="1794" width="11.140625" style="68" customWidth="1"/>
    <col min="1795" max="1797" width="11.28515625" style="68" customWidth="1"/>
    <col min="1798" max="1798" width="12" style="68" customWidth="1"/>
    <col min="1799" max="1799" width="10.28515625" style="68" customWidth="1"/>
    <col min="1800" max="1800" width="10.7109375" style="68" customWidth="1"/>
    <col min="1801" max="1801" width="9.7109375" style="68" customWidth="1"/>
    <col min="1802" max="1802" width="12" style="68" customWidth="1"/>
    <col min="1803" max="1804" width="10.7109375" style="68" customWidth="1"/>
    <col min="1805" max="1805" width="10.140625" style="68" customWidth="1"/>
    <col min="1806" max="1806" width="10.7109375" style="68" customWidth="1"/>
    <col min="1807" max="2048" width="9.140625" style="68"/>
    <col min="2049" max="2049" width="10.85546875" style="68" customWidth="1"/>
    <col min="2050" max="2050" width="11.140625" style="68" customWidth="1"/>
    <col min="2051" max="2053" width="11.28515625" style="68" customWidth="1"/>
    <col min="2054" max="2054" width="12" style="68" customWidth="1"/>
    <col min="2055" max="2055" width="10.28515625" style="68" customWidth="1"/>
    <col min="2056" max="2056" width="10.7109375" style="68" customWidth="1"/>
    <col min="2057" max="2057" width="9.7109375" style="68" customWidth="1"/>
    <col min="2058" max="2058" width="12" style="68" customWidth="1"/>
    <col min="2059" max="2060" width="10.7109375" style="68" customWidth="1"/>
    <col min="2061" max="2061" width="10.140625" style="68" customWidth="1"/>
    <col min="2062" max="2062" width="10.7109375" style="68" customWidth="1"/>
    <col min="2063" max="2304" width="9.140625" style="68"/>
    <col min="2305" max="2305" width="10.85546875" style="68" customWidth="1"/>
    <col min="2306" max="2306" width="11.140625" style="68" customWidth="1"/>
    <col min="2307" max="2309" width="11.28515625" style="68" customWidth="1"/>
    <col min="2310" max="2310" width="12" style="68" customWidth="1"/>
    <col min="2311" max="2311" width="10.28515625" style="68" customWidth="1"/>
    <col min="2312" max="2312" width="10.7109375" style="68" customWidth="1"/>
    <col min="2313" max="2313" width="9.7109375" style="68" customWidth="1"/>
    <col min="2314" max="2314" width="12" style="68" customWidth="1"/>
    <col min="2315" max="2316" width="10.7109375" style="68" customWidth="1"/>
    <col min="2317" max="2317" width="10.140625" style="68" customWidth="1"/>
    <col min="2318" max="2318" width="10.7109375" style="68" customWidth="1"/>
    <col min="2319" max="2560" width="9.140625" style="68"/>
    <col min="2561" max="2561" width="10.85546875" style="68" customWidth="1"/>
    <col min="2562" max="2562" width="11.140625" style="68" customWidth="1"/>
    <col min="2563" max="2565" width="11.28515625" style="68" customWidth="1"/>
    <col min="2566" max="2566" width="12" style="68" customWidth="1"/>
    <col min="2567" max="2567" width="10.28515625" style="68" customWidth="1"/>
    <col min="2568" max="2568" width="10.7109375" style="68" customWidth="1"/>
    <col min="2569" max="2569" width="9.7109375" style="68" customWidth="1"/>
    <col min="2570" max="2570" width="12" style="68" customWidth="1"/>
    <col min="2571" max="2572" width="10.7109375" style="68" customWidth="1"/>
    <col min="2573" max="2573" width="10.140625" style="68" customWidth="1"/>
    <col min="2574" max="2574" width="10.7109375" style="68" customWidth="1"/>
    <col min="2575" max="2816" width="9.140625" style="68"/>
    <col min="2817" max="2817" width="10.85546875" style="68" customWidth="1"/>
    <col min="2818" max="2818" width="11.140625" style="68" customWidth="1"/>
    <col min="2819" max="2821" width="11.28515625" style="68" customWidth="1"/>
    <col min="2822" max="2822" width="12" style="68" customWidth="1"/>
    <col min="2823" max="2823" width="10.28515625" style="68" customWidth="1"/>
    <col min="2824" max="2824" width="10.7109375" style="68" customWidth="1"/>
    <col min="2825" max="2825" width="9.7109375" style="68" customWidth="1"/>
    <col min="2826" max="2826" width="12" style="68" customWidth="1"/>
    <col min="2827" max="2828" width="10.7109375" style="68" customWidth="1"/>
    <col min="2829" max="2829" width="10.140625" style="68" customWidth="1"/>
    <col min="2830" max="2830" width="10.7109375" style="68" customWidth="1"/>
    <col min="2831" max="3072" width="9.140625" style="68"/>
    <col min="3073" max="3073" width="10.85546875" style="68" customWidth="1"/>
    <col min="3074" max="3074" width="11.140625" style="68" customWidth="1"/>
    <col min="3075" max="3077" width="11.28515625" style="68" customWidth="1"/>
    <col min="3078" max="3078" width="12" style="68" customWidth="1"/>
    <col min="3079" max="3079" width="10.28515625" style="68" customWidth="1"/>
    <col min="3080" max="3080" width="10.7109375" style="68" customWidth="1"/>
    <col min="3081" max="3081" width="9.7109375" style="68" customWidth="1"/>
    <col min="3082" max="3082" width="12" style="68" customWidth="1"/>
    <col min="3083" max="3084" width="10.7109375" style="68" customWidth="1"/>
    <col min="3085" max="3085" width="10.140625" style="68" customWidth="1"/>
    <col min="3086" max="3086" width="10.7109375" style="68" customWidth="1"/>
    <col min="3087" max="3328" width="9.140625" style="68"/>
    <col min="3329" max="3329" width="10.85546875" style="68" customWidth="1"/>
    <col min="3330" max="3330" width="11.140625" style="68" customWidth="1"/>
    <col min="3331" max="3333" width="11.28515625" style="68" customWidth="1"/>
    <col min="3334" max="3334" width="12" style="68" customWidth="1"/>
    <col min="3335" max="3335" width="10.28515625" style="68" customWidth="1"/>
    <col min="3336" max="3336" width="10.7109375" style="68" customWidth="1"/>
    <col min="3337" max="3337" width="9.7109375" style="68" customWidth="1"/>
    <col min="3338" max="3338" width="12" style="68" customWidth="1"/>
    <col min="3339" max="3340" width="10.7109375" style="68" customWidth="1"/>
    <col min="3341" max="3341" width="10.140625" style="68" customWidth="1"/>
    <col min="3342" max="3342" width="10.7109375" style="68" customWidth="1"/>
    <col min="3343" max="3584" width="9.140625" style="68"/>
    <col min="3585" max="3585" width="10.85546875" style="68" customWidth="1"/>
    <col min="3586" max="3586" width="11.140625" style="68" customWidth="1"/>
    <col min="3587" max="3589" width="11.28515625" style="68" customWidth="1"/>
    <col min="3590" max="3590" width="12" style="68" customWidth="1"/>
    <col min="3591" max="3591" width="10.28515625" style="68" customWidth="1"/>
    <col min="3592" max="3592" width="10.7109375" style="68" customWidth="1"/>
    <col min="3593" max="3593" width="9.7109375" style="68" customWidth="1"/>
    <col min="3594" max="3594" width="12" style="68" customWidth="1"/>
    <col min="3595" max="3596" width="10.7109375" style="68" customWidth="1"/>
    <col min="3597" max="3597" width="10.140625" style="68" customWidth="1"/>
    <col min="3598" max="3598" width="10.7109375" style="68" customWidth="1"/>
    <col min="3599" max="3840" width="9.140625" style="68"/>
    <col min="3841" max="3841" width="10.85546875" style="68" customWidth="1"/>
    <col min="3842" max="3842" width="11.140625" style="68" customWidth="1"/>
    <col min="3843" max="3845" width="11.28515625" style="68" customWidth="1"/>
    <col min="3846" max="3846" width="12" style="68" customWidth="1"/>
    <col min="3847" max="3847" width="10.28515625" style="68" customWidth="1"/>
    <col min="3848" max="3848" width="10.7109375" style="68" customWidth="1"/>
    <col min="3849" max="3849" width="9.7109375" style="68" customWidth="1"/>
    <col min="3850" max="3850" width="12" style="68" customWidth="1"/>
    <col min="3851" max="3852" width="10.7109375" style="68" customWidth="1"/>
    <col min="3853" max="3853" width="10.140625" style="68" customWidth="1"/>
    <col min="3854" max="3854" width="10.7109375" style="68" customWidth="1"/>
    <col min="3855" max="4096" width="9.140625" style="68"/>
    <col min="4097" max="4097" width="10.85546875" style="68" customWidth="1"/>
    <col min="4098" max="4098" width="11.140625" style="68" customWidth="1"/>
    <col min="4099" max="4101" width="11.28515625" style="68" customWidth="1"/>
    <col min="4102" max="4102" width="12" style="68" customWidth="1"/>
    <col min="4103" max="4103" width="10.28515625" style="68" customWidth="1"/>
    <col min="4104" max="4104" width="10.7109375" style="68" customWidth="1"/>
    <col min="4105" max="4105" width="9.7109375" style="68" customWidth="1"/>
    <col min="4106" max="4106" width="12" style="68" customWidth="1"/>
    <col min="4107" max="4108" width="10.7109375" style="68" customWidth="1"/>
    <col min="4109" max="4109" width="10.140625" style="68" customWidth="1"/>
    <col min="4110" max="4110" width="10.7109375" style="68" customWidth="1"/>
    <col min="4111" max="4352" width="9.140625" style="68"/>
    <col min="4353" max="4353" width="10.85546875" style="68" customWidth="1"/>
    <col min="4354" max="4354" width="11.140625" style="68" customWidth="1"/>
    <col min="4355" max="4357" width="11.28515625" style="68" customWidth="1"/>
    <col min="4358" max="4358" width="12" style="68" customWidth="1"/>
    <col min="4359" max="4359" width="10.28515625" style="68" customWidth="1"/>
    <col min="4360" max="4360" width="10.7109375" style="68" customWidth="1"/>
    <col min="4361" max="4361" width="9.7109375" style="68" customWidth="1"/>
    <col min="4362" max="4362" width="12" style="68" customWidth="1"/>
    <col min="4363" max="4364" width="10.7109375" style="68" customWidth="1"/>
    <col min="4365" max="4365" width="10.140625" style="68" customWidth="1"/>
    <col min="4366" max="4366" width="10.7109375" style="68" customWidth="1"/>
    <col min="4367" max="4608" width="9.140625" style="68"/>
    <col min="4609" max="4609" width="10.85546875" style="68" customWidth="1"/>
    <col min="4610" max="4610" width="11.140625" style="68" customWidth="1"/>
    <col min="4611" max="4613" width="11.28515625" style="68" customWidth="1"/>
    <col min="4614" max="4614" width="12" style="68" customWidth="1"/>
    <col min="4615" max="4615" width="10.28515625" style="68" customWidth="1"/>
    <col min="4616" max="4616" width="10.7109375" style="68" customWidth="1"/>
    <col min="4617" max="4617" width="9.7109375" style="68" customWidth="1"/>
    <col min="4618" max="4618" width="12" style="68" customWidth="1"/>
    <col min="4619" max="4620" width="10.7109375" style="68" customWidth="1"/>
    <col min="4621" max="4621" width="10.140625" style="68" customWidth="1"/>
    <col min="4622" max="4622" width="10.7109375" style="68" customWidth="1"/>
    <col min="4623" max="4864" width="9.140625" style="68"/>
    <col min="4865" max="4865" width="10.85546875" style="68" customWidth="1"/>
    <col min="4866" max="4866" width="11.140625" style="68" customWidth="1"/>
    <col min="4867" max="4869" width="11.28515625" style="68" customWidth="1"/>
    <col min="4870" max="4870" width="12" style="68" customWidth="1"/>
    <col min="4871" max="4871" width="10.28515625" style="68" customWidth="1"/>
    <col min="4872" max="4872" width="10.7109375" style="68" customWidth="1"/>
    <col min="4873" max="4873" width="9.7109375" style="68" customWidth="1"/>
    <col min="4874" max="4874" width="12" style="68" customWidth="1"/>
    <col min="4875" max="4876" width="10.7109375" style="68" customWidth="1"/>
    <col min="4877" max="4877" width="10.140625" style="68" customWidth="1"/>
    <col min="4878" max="4878" width="10.7109375" style="68" customWidth="1"/>
    <col min="4879" max="5120" width="9.140625" style="68"/>
    <col min="5121" max="5121" width="10.85546875" style="68" customWidth="1"/>
    <col min="5122" max="5122" width="11.140625" style="68" customWidth="1"/>
    <col min="5123" max="5125" width="11.28515625" style="68" customWidth="1"/>
    <col min="5126" max="5126" width="12" style="68" customWidth="1"/>
    <col min="5127" max="5127" width="10.28515625" style="68" customWidth="1"/>
    <col min="5128" max="5128" width="10.7109375" style="68" customWidth="1"/>
    <col min="5129" max="5129" width="9.7109375" style="68" customWidth="1"/>
    <col min="5130" max="5130" width="12" style="68" customWidth="1"/>
    <col min="5131" max="5132" width="10.7109375" style="68" customWidth="1"/>
    <col min="5133" max="5133" width="10.140625" style="68" customWidth="1"/>
    <col min="5134" max="5134" width="10.7109375" style="68" customWidth="1"/>
    <col min="5135" max="5376" width="9.140625" style="68"/>
    <col min="5377" max="5377" width="10.85546875" style="68" customWidth="1"/>
    <col min="5378" max="5378" width="11.140625" style="68" customWidth="1"/>
    <col min="5379" max="5381" width="11.28515625" style="68" customWidth="1"/>
    <col min="5382" max="5382" width="12" style="68" customWidth="1"/>
    <col min="5383" max="5383" width="10.28515625" style="68" customWidth="1"/>
    <col min="5384" max="5384" width="10.7109375" style="68" customWidth="1"/>
    <col min="5385" max="5385" width="9.7109375" style="68" customWidth="1"/>
    <col min="5386" max="5386" width="12" style="68" customWidth="1"/>
    <col min="5387" max="5388" width="10.7109375" style="68" customWidth="1"/>
    <col min="5389" max="5389" width="10.140625" style="68" customWidth="1"/>
    <col min="5390" max="5390" width="10.7109375" style="68" customWidth="1"/>
    <col min="5391" max="5632" width="9.140625" style="68"/>
    <col min="5633" max="5633" width="10.85546875" style="68" customWidth="1"/>
    <col min="5634" max="5634" width="11.140625" style="68" customWidth="1"/>
    <col min="5635" max="5637" width="11.28515625" style="68" customWidth="1"/>
    <col min="5638" max="5638" width="12" style="68" customWidth="1"/>
    <col min="5639" max="5639" width="10.28515625" style="68" customWidth="1"/>
    <col min="5640" max="5640" width="10.7109375" style="68" customWidth="1"/>
    <col min="5641" max="5641" width="9.7109375" style="68" customWidth="1"/>
    <col min="5642" max="5642" width="12" style="68" customWidth="1"/>
    <col min="5643" max="5644" width="10.7109375" style="68" customWidth="1"/>
    <col min="5645" max="5645" width="10.140625" style="68" customWidth="1"/>
    <col min="5646" max="5646" width="10.7109375" style="68" customWidth="1"/>
    <col min="5647" max="5888" width="9.140625" style="68"/>
    <col min="5889" max="5889" width="10.85546875" style="68" customWidth="1"/>
    <col min="5890" max="5890" width="11.140625" style="68" customWidth="1"/>
    <col min="5891" max="5893" width="11.28515625" style="68" customWidth="1"/>
    <col min="5894" max="5894" width="12" style="68" customWidth="1"/>
    <col min="5895" max="5895" width="10.28515625" style="68" customWidth="1"/>
    <col min="5896" max="5896" width="10.7109375" style="68" customWidth="1"/>
    <col min="5897" max="5897" width="9.7109375" style="68" customWidth="1"/>
    <col min="5898" max="5898" width="12" style="68" customWidth="1"/>
    <col min="5899" max="5900" width="10.7109375" style="68" customWidth="1"/>
    <col min="5901" max="5901" width="10.140625" style="68" customWidth="1"/>
    <col min="5902" max="5902" width="10.7109375" style="68" customWidth="1"/>
    <col min="5903" max="6144" width="9.140625" style="68"/>
    <col min="6145" max="6145" width="10.85546875" style="68" customWidth="1"/>
    <col min="6146" max="6146" width="11.140625" style="68" customWidth="1"/>
    <col min="6147" max="6149" width="11.28515625" style="68" customWidth="1"/>
    <col min="6150" max="6150" width="12" style="68" customWidth="1"/>
    <col min="6151" max="6151" width="10.28515625" style="68" customWidth="1"/>
    <col min="6152" max="6152" width="10.7109375" style="68" customWidth="1"/>
    <col min="6153" max="6153" width="9.7109375" style="68" customWidth="1"/>
    <col min="6154" max="6154" width="12" style="68" customWidth="1"/>
    <col min="6155" max="6156" width="10.7109375" style="68" customWidth="1"/>
    <col min="6157" max="6157" width="10.140625" style="68" customWidth="1"/>
    <col min="6158" max="6158" width="10.7109375" style="68" customWidth="1"/>
    <col min="6159" max="6400" width="9.140625" style="68"/>
    <col min="6401" max="6401" width="10.85546875" style="68" customWidth="1"/>
    <col min="6402" max="6402" width="11.140625" style="68" customWidth="1"/>
    <col min="6403" max="6405" width="11.28515625" style="68" customWidth="1"/>
    <col min="6406" max="6406" width="12" style="68" customWidth="1"/>
    <col min="6407" max="6407" width="10.28515625" style="68" customWidth="1"/>
    <col min="6408" max="6408" width="10.7109375" style="68" customWidth="1"/>
    <col min="6409" max="6409" width="9.7109375" style="68" customWidth="1"/>
    <col min="6410" max="6410" width="12" style="68" customWidth="1"/>
    <col min="6411" max="6412" width="10.7109375" style="68" customWidth="1"/>
    <col min="6413" max="6413" width="10.140625" style="68" customWidth="1"/>
    <col min="6414" max="6414" width="10.7109375" style="68" customWidth="1"/>
    <col min="6415" max="6656" width="9.140625" style="68"/>
    <col min="6657" max="6657" width="10.85546875" style="68" customWidth="1"/>
    <col min="6658" max="6658" width="11.140625" style="68" customWidth="1"/>
    <col min="6659" max="6661" width="11.28515625" style="68" customWidth="1"/>
    <col min="6662" max="6662" width="12" style="68" customWidth="1"/>
    <col min="6663" max="6663" width="10.28515625" style="68" customWidth="1"/>
    <col min="6664" max="6664" width="10.7109375" style="68" customWidth="1"/>
    <col min="6665" max="6665" width="9.7109375" style="68" customWidth="1"/>
    <col min="6666" max="6666" width="12" style="68" customWidth="1"/>
    <col min="6667" max="6668" width="10.7109375" style="68" customWidth="1"/>
    <col min="6669" max="6669" width="10.140625" style="68" customWidth="1"/>
    <col min="6670" max="6670" width="10.7109375" style="68" customWidth="1"/>
    <col min="6671" max="6912" width="9.140625" style="68"/>
    <col min="6913" max="6913" width="10.85546875" style="68" customWidth="1"/>
    <col min="6914" max="6914" width="11.140625" style="68" customWidth="1"/>
    <col min="6915" max="6917" width="11.28515625" style="68" customWidth="1"/>
    <col min="6918" max="6918" width="12" style="68" customWidth="1"/>
    <col min="6919" max="6919" width="10.28515625" style="68" customWidth="1"/>
    <col min="6920" max="6920" width="10.7109375" style="68" customWidth="1"/>
    <col min="6921" max="6921" width="9.7109375" style="68" customWidth="1"/>
    <col min="6922" max="6922" width="12" style="68" customWidth="1"/>
    <col min="6923" max="6924" width="10.7109375" style="68" customWidth="1"/>
    <col min="6925" max="6925" width="10.140625" style="68" customWidth="1"/>
    <col min="6926" max="6926" width="10.7109375" style="68" customWidth="1"/>
    <col min="6927" max="7168" width="9.140625" style="68"/>
    <col min="7169" max="7169" width="10.85546875" style="68" customWidth="1"/>
    <col min="7170" max="7170" width="11.140625" style="68" customWidth="1"/>
    <col min="7171" max="7173" width="11.28515625" style="68" customWidth="1"/>
    <col min="7174" max="7174" width="12" style="68" customWidth="1"/>
    <col min="7175" max="7175" width="10.28515625" style="68" customWidth="1"/>
    <col min="7176" max="7176" width="10.7109375" style="68" customWidth="1"/>
    <col min="7177" max="7177" width="9.7109375" style="68" customWidth="1"/>
    <col min="7178" max="7178" width="12" style="68" customWidth="1"/>
    <col min="7179" max="7180" width="10.7109375" style="68" customWidth="1"/>
    <col min="7181" max="7181" width="10.140625" style="68" customWidth="1"/>
    <col min="7182" max="7182" width="10.7109375" style="68" customWidth="1"/>
    <col min="7183" max="7424" width="9.140625" style="68"/>
    <col min="7425" max="7425" width="10.85546875" style="68" customWidth="1"/>
    <col min="7426" max="7426" width="11.140625" style="68" customWidth="1"/>
    <col min="7427" max="7429" width="11.28515625" style="68" customWidth="1"/>
    <col min="7430" max="7430" width="12" style="68" customWidth="1"/>
    <col min="7431" max="7431" width="10.28515625" style="68" customWidth="1"/>
    <col min="7432" max="7432" width="10.7109375" style="68" customWidth="1"/>
    <col min="7433" max="7433" width="9.7109375" style="68" customWidth="1"/>
    <col min="7434" max="7434" width="12" style="68" customWidth="1"/>
    <col min="7435" max="7436" width="10.7109375" style="68" customWidth="1"/>
    <col min="7437" max="7437" width="10.140625" style="68" customWidth="1"/>
    <col min="7438" max="7438" width="10.7109375" style="68" customWidth="1"/>
    <col min="7439" max="7680" width="9.140625" style="68"/>
    <col min="7681" max="7681" width="10.85546875" style="68" customWidth="1"/>
    <col min="7682" max="7682" width="11.140625" style="68" customWidth="1"/>
    <col min="7683" max="7685" width="11.28515625" style="68" customWidth="1"/>
    <col min="7686" max="7686" width="12" style="68" customWidth="1"/>
    <col min="7687" max="7687" width="10.28515625" style="68" customWidth="1"/>
    <col min="7688" max="7688" width="10.7109375" style="68" customWidth="1"/>
    <col min="7689" max="7689" width="9.7109375" style="68" customWidth="1"/>
    <col min="7690" max="7690" width="12" style="68" customWidth="1"/>
    <col min="7691" max="7692" width="10.7109375" style="68" customWidth="1"/>
    <col min="7693" max="7693" width="10.140625" style="68" customWidth="1"/>
    <col min="7694" max="7694" width="10.7109375" style="68" customWidth="1"/>
    <col min="7695" max="7936" width="9.140625" style="68"/>
    <col min="7937" max="7937" width="10.85546875" style="68" customWidth="1"/>
    <col min="7938" max="7938" width="11.140625" style="68" customWidth="1"/>
    <col min="7939" max="7941" width="11.28515625" style="68" customWidth="1"/>
    <col min="7942" max="7942" width="12" style="68" customWidth="1"/>
    <col min="7943" max="7943" width="10.28515625" style="68" customWidth="1"/>
    <col min="7944" max="7944" width="10.7109375" style="68" customWidth="1"/>
    <col min="7945" max="7945" width="9.7109375" style="68" customWidth="1"/>
    <col min="7946" max="7946" width="12" style="68" customWidth="1"/>
    <col min="7947" max="7948" width="10.7109375" style="68" customWidth="1"/>
    <col min="7949" max="7949" width="10.140625" style="68" customWidth="1"/>
    <col min="7950" max="7950" width="10.7109375" style="68" customWidth="1"/>
    <col min="7951" max="8192" width="9.140625" style="68"/>
    <col min="8193" max="8193" width="10.85546875" style="68" customWidth="1"/>
    <col min="8194" max="8194" width="11.140625" style="68" customWidth="1"/>
    <col min="8195" max="8197" width="11.28515625" style="68" customWidth="1"/>
    <col min="8198" max="8198" width="12" style="68" customWidth="1"/>
    <col min="8199" max="8199" width="10.28515625" style="68" customWidth="1"/>
    <col min="8200" max="8200" width="10.7109375" style="68" customWidth="1"/>
    <col min="8201" max="8201" width="9.7109375" style="68" customWidth="1"/>
    <col min="8202" max="8202" width="12" style="68" customWidth="1"/>
    <col min="8203" max="8204" width="10.7109375" style="68" customWidth="1"/>
    <col min="8205" max="8205" width="10.140625" style="68" customWidth="1"/>
    <col min="8206" max="8206" width="10.7109375" style="68" customWidth="1"/>
    <col min="8207" max="8448" width="9.140625" style="68"/>
    <col min="8449" max="8449" width="10.85546875" style="68" customWidth="1"/>
    <col min="8450" max="8450" width="11.140625" style="68" customWidth="1"/>
    <col min="8451" max="8453" width="11.28515625" style="68" customWidth="1"/>
    <col min="8454" max="8454" width="12" style="68" customWidth="1"/>
    <col min="8455" max="8455" width="10.28515625" style="68" customWidth="1"/>
    <col min="8456" max="8456" width="10.7109375" style="68" customWidth="1"/>
    <col min="8457" max="8457" width="9.7109375" style="68" customWidth="1"/>
    <col min="8458" max="8458" width="12" style="68" customWidth="1"/>
    <col min="8459" max="8460" width="10.7109375" style="68" customWidth="1"/>
    <col min="8461" max="8461" width="10.140625" style="68" customWidth="1"/>
    <col min="8462" max="8462" width="10.7109375" style="68" customWidth="1"/>
    <col min="8463" max="8704" width="9.140625" style="68"/>
    <col min="8705" max="8705" width="10.85546875" style="68" customWidth="1"/>
    <col min="8706" max="8706" width="11.140625" style="68" customWidth="1"/>
    <col min="8707" max="8709" width="11.28515625" style="68" customWidth="1"/>
    <col min="8710" max="8710" width="12" style="68" customWidth="1"/>
    <col min="8711" max="8711" width="10.28515625" style="68" customWidth="1"/>
    <col min="8712" max="8712" width="10.7109375" style="68" customWidth="1"/>
    <col min="8713" max="8713" width="9.7109375" style="68" customWidth="1"/>
    <col min="8714" max="8714" width="12" style="68" customWidth="1"/>
    <col min="8715" max="8716" width="10.7109375" style="68" customWidth="1"/>
    <col min="8717" max="8717" width="10.140625" style="68" customWidth="1"/>
    <col min="8718" max="8718" width="10.7109375" style="68" customWidth="1"/>
    <col min="8719" max="8960" width="9.140625" style="68"/>
    <col min="8961" max="8961" width="10.85546875" style="68" customWidth="1"/>
    <col min="8962" max="8962" width="11.140625" style="68" customWidth="1"/>
    <col min="8963" max="8965" width="11.28515625" style="68" customWidth="1"/>
    <col min="8966" max="8966" width="12" style="68" customWidth="1"/>
    <col min="8967" max="8967" width="10.28515625" style="68" customWidth="1"/>
    <col min="8968" max="8968" width="10.7109375" style="68" customWidth="1"/>
    <col min="8969" max="8969" width="9.7109375" style="68" customWidth="1"/>
    <col min="8970" max="8970" width="12" style="68" customWidth="1"/>
    <col min="8971" max="8972" width="10.7109375" style="68" customWidth="1"/>
    <col min="8973" max="8973" width="10.140625" style="68" customWidth="1"/>
    <col min="8974" max="8974" width="10.7109375" style="68" customWidth="1"/>
    <col min="8975" max="9216" width="9.140625" style="68"/>
    <col min="9217" max="9217" width="10.85546875" style="68" customWidth="1"/>
    <col min="9218" max="9218" width="11.140625" style="68" customWidth="1"/>
    <col min="9219" max="9221" width="11.28515625" style="68" customWidth="1"/>
    <col min="9222" max="9222" width="12" style="68" customWidth="1"/>
    <col min="9223" max="9223" width="10.28515625" style="68" customWidth="1"/>
    <col min="9224" max="9224" width="10.7109375" style="68" customWidth="1"/>
    <col min="9225" max="9225" width="9.7109375" style="68" customWidth="1"/>
    <col min="9226" max="9226" width="12" style="68" customWidth="1"/>
    <col min="9227" max="9228" width="10.7109375" style="68" customWidth="1"/>
    <col min="9229" max="9229" width="10.140625" style="68" customWidth="1"/>
    <col min="9230" max="9230" width="10.7109375" style="68" customWidth="1"/>
    <col min="9231" max="9472" width="9.140625" style="68"/>
    <col min="9473" max="9473" width="10.85546875" style="68" customWidth="1"/>
    <col min="9474" max="9474" width="11.140625" style="68" customWidth="1"/>
    <col min="9475" max="9477" width="11.28515625" style="68" customWidth="1"/>
    <col min="9478" max="9478" width="12" style="68" customWidth="1"/>
    <col min="9479" max="9479" width="10.28515625" style="68" customWidth="1"/>
    <col min="9480" max="9480" width="10.7109375" style="68" customWidth="1"/>
    <col min="9481" max="9481" width="9.7109375" style="68" customWidth="1"/>
    <col min="9482" max="9482" width="12" style="68" customWidth="1"/>
    <col min="9483" max="9484" width="10.7109375" style="68" customWidth="1"/>
    <col min="9485" max="9485" width="10.140625" style="68" customWidth="1"/>
    <col min="9486" max="9486" width="10.7109375" style="68" customWidth="1"/>
    <col min="9487" max="9728" width="9.140625" style="68"/>
    <col min="9729" max="9729" width="10.85546875" style="68" customWidth="1"/>
    <col min="9730" max="9730" width="11.140625" style="68" customWidth="1"/>
    <col min="9731" max="9733" width="11.28515625" style="68" customWidth="1"/>
    <col min="9734" max="9734" width="12" style="68" customWidth="1"/>
    <col min="9735" max="9735" width="10.28515625" style="68" customWidth="1"/>
    <col min="9736" max="9736" width="10.7109375" style="68" customWidth="1"/>
    <col min="9737" max="9737" width="9.7109375" style="68" customWidth="1"/>
    <col min="9738" max="9738" width="12" style="68" customWidth="1"/>
    <col min="9739" max="9740" width="10.7109375" style="68" customWidth="1"/>
    <col min="9741" max="9741" width="10.140625" style="68" customWidth="1"/>
    <col min="9742" max="9742" width="10.7109375" style="68" customWidth="1"/>
    <col min="9743" max="9984" width="9.140625" style="68"/>
    <col min="9985" max="9985" width="10.85546875" style="68" customWidth="1"/>
    <col min="9986" max="9986" width="11.140625" style="68" customWidth="1"/>
    <col min="9987" max="9989" width="11.28515625" style="68" customWidth="1"/>
    <col min="9990" max="9990" width="12" style="68" customWidth="1"/>
    <col min="9991" max="9991" width="10.28515625" style="68" customWidth="1"/>
    <col min="9992" max="9992" width="10.7109375" style="68" customWidth="1"/>
    <col min="9993" max="9993" width="9.7109375" style="68" customWidth="1"/>
    <col min="9994" max="9994" width="12" style="68" customWidth="1"/>
    <col min="9995" max="9996" width="10.7109375" style="68" customWidth="1"/>
    <col min="9997" max="9997" width="10.140625" style="68" customWidth="1"/>
    <col min="9998" max="9998" width="10.7109375" style="68" customWidth="1"/>
    <col min="9999" max="10240" width="9.140625" style="68"/>
    <col min="10241" max="10241" width="10.85546875" style="68" customWidth="1"/>
    <col min="10242" max="10242" width="11.140625" style="68" customWidth="1"/>
    <col min="10243" max="10245" width="11.28515625" style="68" customWidth="1"/>
    <col min="10246" max="10246" width="12" style="68" customWidth="1"/>
    <col min="10247" max="10247" width="10.28515625" style="68" customWidth="1"/>
    <col min="10248" max="10248" width="10.7109375" style="68" customWidth="1"/>
    <col min="10249" max="10249" width="9.7109375" style="68" customWidth="1"/>
    <col min="10250" max="10250" width="12" style="68" customWidth="1"/>
    <col min="10251" max="10252" width="10.7109375" style="68" customWidth="1"/>
    <col min="10253" max="10253" width="10.140625" style="68" customWidth="1"/>
    <col min="10254" max="10254" width="10.7109375" style="68" customWidth="1"/>
    <col min="10255" max="10496" width="9.140625" style="68"/>
    <col min="10497" max="10497" width="10.85546875" style="68" customWidth="1"/>
    <col min="10498" max="10498" width="11.140625" style="68" customWidth="1"/>
    <col min="10499" max="10501" width="11.28515625" style="68" customWidth="1"/>
    <col min="10502" max="10502" width="12" style="68" customWidth="1"/>
    <col min="10503" max="10503" width="10.28515625" style="68" customWidth="1"/>
    <col min="10504" max="10504" width="10.7109375" style="68" customWidth="1"/>
    <col min="10505" max="10505" width="9.7109375" style="68" customWidth="1"/>
    <col min="10506" max="10506" width="12" style="68" customWidth="1"/>
    <col min="10507" max="10508" width="10.7109375" style="68" customWidth="1"/>
    <col min="10509" max="10509" width="10.140625" style="68" customWidth="1"/>
    <col min="10510" max="10510" width="10.7109375" style="68" customWidth="1"/>
    <col min="10511" max="10752" width="9.140625" style="68"/>
    <col min="10753" max="10753" width="10.85546875" style="68" customWidth="1"/>
    <col min="10754" max="10754" width="11.140625" style="68" customWidth="1"/>
    <col min="10755" max="10757" width="11.28515625" style="68" customWidth="1"/>
    <col min="10758" max="10758" width="12" style="68" customWidth="1"/>
    <col min="10759" max="10759" width="10.28515625" style="68" customWidth="1"/>
    <col min="10760" max="10760" width="10.7109375" style="68" customWidth="1"/>
    <col min="10761" max="10761" width="9.7109375" style="68" customWidth="1"/>
    <col min="10762" max="10762" width="12" style="68" customWidth="1"/>
    <col min="10763" max="10764" width="10.7109375" style="68" customWidth="1"/>
    <col min="10765" max="10765" width="10.140625" style="68" customWidth="1"/>
    <col min="10766" max="10766" width="10.7109375" style="68" customWidth="1"/>
    <col min="10767" max="11008" width="9.140625" style="68"/>
    <col min="11009" max="11009" width="10.85546875" style="68" customWidth="1"/>
    <col min="11010" max="11010" width="11.140625" style="68" customWidth="1"/>
    <col min="11011" max="11013" width="11.28515625" style="68" customWidth="1"/>
    <col min="11014" max="11014" width="12" style="68" customWidth="1"/>
    <col min="11015" max="11015" width="10.28515625" style="68" customWidth="1"/>
    <col min="11016" max="11016" width="10.7109375" style="68" customWidth="1"/>
    <col min="11017" max="11017" width="9.7109375" style="68" customWidth="1"/>
    <col min="11018" max="11018" width="12" style="68" customWidth="1"/>
    <col min="11019" max="11020" width="10.7109375" style="68" customWidth="1"/>
    <col min="11021" max="11021" width="10.140625" style="68" customWidth="1"/>
    <col min="11022" max="11022" width="10.7109375" style="68" customWidth="1"/>
    <col min="11023" max="11264" width="9.140625" style="68"/>
    <col min="11265" max="11265" width="10.85546875" style="68" customWidth="1"/>
    <col min="11266" max="11266" width="11.140625" style="68" customWidth="1"/>
    <col min="11267" max="11269" width="11.28515625" style="68" customWidth="1"/>
    <col min="11270" max="11270" width="12" style="68" customWidth="1"/>
    <col min="11271" max="11271" width="10.28515625" style="68" customWidth="1"/>
    <col min="11272" max="11272" width="10.7109375" style="68" customWidth="1"/>
    <col min="11273" max="11273" width="9.7109375" style="68" customWidth="1"/>
    <col min="11274" max="11274" width="12" style="68" customWidth="1"/>
    <col min="11275" max="11276" width="10.7109375" style="68" customWidth="1"/>
    <col min="11277" max="11277" width="10.140625" style="68" customWidth="1"/>
    <col min="11278" max="11278" width="10.7109375" style="68" customWidth="1"/>
    <col min="11279" max="11520" width="9.140625" style="68"/>
    <col min="11521" max="11521" width="10.85546875" style="68" customWidth="1"/>
    <col min="11522" max="11522" width="11.140625" style="68" customWidth="1"/>
    <col min="11523" max="11525" width="11.28515625" style="68" customWidth="1"/>
    <col min="11526" max="11526" width="12" style="68" customWidth="1"/>
    <col min="11527" max="11527" width="10.28515625" style="68" customWidth="1"/>
    <col min="11528" max="11528" width="10.7109375" style="68" customWidth="1"/>
    <col min="11529" max="11529" width="9.7109375" style="68" customWidth="1"/>
    <col min="11530" max="11530" width="12" style="68" customWidth="1"/>
    <col min="11531" max="11532" width="10.7109375" style="68" customWidth="1"/>
    <col min="11533" max="11533" width="10.140625" style="68" customWidth="1"/>
    <col min="11534" max="11534" width="10.7109375" style="68" customWidth="1"/>
    <col min="11535" max="11776" width="9.140625" style="68"/>
    <col min="11777" max="11777" width="10.85546875" style="68" customWidth="1"/>
    <col min="11778" max="11778" width="11.140625" style="68" customWidth="1"/>
    <col min="11779" max="11781" width="11.28515625" style="68" customWidth="1"/>
    <col min="11782" max="11782" width="12" style="68" customWidth="1"/>
    <col min="11783" max="11783" width="10.28515625" style="68" customWidth="1"/>
    <col min="11784" max="11784" width="10.7109375" style="68" customWidth="1"/>
    <col min="11785" max="11785" width="9.7109375" style="68" customWidth="1"/>
    <col min="11786" max="11786" width="12" style="68" customWidth="1"/>
    <col min="11787" max="11788" width="10.7109375" style="68" customWidth="1"/>
    <col min="11789" max="11789" width="10.140625" style="68" customWidth="1"/>
    <col min="11790" max="11790" width="10.7109375" style="68" customWidth="1"/>
    <col min="11791" max="12032" width="9.140625" style="68"/>
    <col min="12033" max="12033" width="10.85546875" style="68" customWidth="1"/>
    <col min="12034" max="12034" width="11.140625" style="68" customWidth="1"/>
    <col min="12035" max="12037" width="11.28515625" style="68" customWidth="1"/>
    <col min="12038" max="12038" width="12" style="68" customWidth="1"/>
    <col min="12039" max="12039" width="10.28515625" style="68" customWidth="1"/>
    <col min="12040" max="12040" width="10.7109375" style="68" customWidth="1"/>
    <col min="12041" max="12041" width="9.7109375" style="68" customWidth="1"/>
    <col min="12042" max="12042" width="12" style="68" customWidth="1"/>
    <col min="12043" max="12044" width="10.7109375" style="68" customWidth="1"/>
    <col min="12045" max="12045" width="10.140625" style="68" customWidth="1"/>
    <col min="12046" max="12046" width="10.7109375" style="68" customWidth="1"/>
    <col min="12047" max="12288" width="9.140625" style="68"/>
    <col min="12289" max="12289" width="10.85546875" style="68" customWidth="1"/>
    <col min="12290" max="12290" width="11.140625" style="68" customWidth="1"/>
    <col min="12291" max="12293" width="11.28515625" style="68" customWidth="1"/>
    <col min="12294" max="12294" width="12" style="68" customWidth="1"/>
    <col min="12295" max="12295" width="10.28515625" style="68" customWidth="1"/>
    <col min="12296" max="12296" width="10.7109375" style="68" customWidth="1"/>
    <col min="12297" max="12297" width="9.7109375" style="68" customWidth="1"/>
    <col min="12298" max="12298" width="12" style="68" customWidth="1"/>
    <col min="12299" max="12300" width="10.7109375" style="68" customWidth="1"/>
    <col min="12301" max="12301" width="10.140625" style="68" customWidth="1"/>
    <col min="12302" max="12302" width="10.7109375" style="68" customWidth="1"/>
    <col min="12303" max="12544" width="9.140625" style="68"/>
    <col min="12545" max="12545" width="10.85546875" style="68" customWidth="1"/>
    <col min="12546" max="12546" width="11.140625" style="68" customWidth="1"/>
    <col min="12547" max="12549" width="11.28515625" style="68" customWidth="1"/>
    <col min="12550" max="12550" width="12" style="68" customWidth="1"/>
    <col min="12551" max="12551" width="10.28515625" style="68" customWidth="1"/>
    <col min="12552" max="12552" width="10.7109375" style="68" customWidth="1"/>
    <col min="12553" max="12553" width="9.7109375" style="68" customWidth="1"/>
    <col min="12554" max="12554" width="12" style="68" customWidth="1"/>
    <col min="12555" max="12556" width="10.7109375" style="68" customWidth="1"/>
    <col min="12557" max="12557" width="10.140625" style="68" customWidth="1"/>
    <col min="12558" max="12558" width="10.7109375" style="68" customWidth="1"/>
    <col min="12559" max="12800" width="9.140625" style="68"/>
    <col min="12801" max="12801" width="10.85546875" style="68" customWidth="1"/>
    <col min="12802" max="12802" width="11.140625" style="68" customWidth="1"/>
    <col min="12803" max="12805" width="11.28515625" style="68" customWidth="1"/>
    <col min="12806" max="12806" width="12" style="68" customWidth="1"/>
    <col min="12807" max="12807" width="10.28515625" style="68" customWidth="1"/>
    <col min="12808" max="12808" width="10.7109375" style="68" customWidth="1"/>
    <col min="12809" max="12809" width="9.7109375" style="68" customWidth="1"/>
    <col min="12810" max="12810" width="12" style="68" customWidth="1"/>
    <col min="12811" max="12812" width="10.7109375" style="68" customWidth="1"/>
    <col min="12813" max="12813" width="10.140625" style="68" customWidth="1"/>
    <col min="12814" max="12814" width="10.7109375" style="68" customWidth="1"/>
    <col min="12815" max="13056" width="9.140625" style="68"/>
    <col min="13057" max="13057" width="10.85546875" style="68" customWidth="1"/>
    <col min="13058" max="13058" width="11.140625" style="68" customWidth="1"/>
    <col min="13059" max="13061" width="11.28515625" style="68" customWidth="1"/>
    <col min="13062" max="13062" width="12" style="68" customWidth="1"/>
    <col min="13063" max="13063" width="10.28515625" style="68" customWidth="1"/>
    <col min="13064" max="13064" width="10.7109375" style="68" customWidth="1"/>
    <col min="13065" max="13065" width="9.7109375" style="68" customWidth="1"/>
    <col min="13066" max="13066" width="12" style="68" customWidth="1"/>
    <col min="13067" max="13068" width="10.7109375" style="68" customWidth="1"/>
    <col min="13069" max="13069" width="10.140625" style="68" customWidth="1"/>
    <col min="13070" max="13070" width="10.7109375" style="68" customWidth="1"/>
    <col min="13071" max="13312" width="9.140625" style="68"/>
    <col min="13313" max="13313" width="10.85546875" style="68" customWidth="1"/>
    <col min="13314" max="13314" width="11.140625" style="68" customWidth="1"/>
    <col min="13315" max="13317" width="11.28515625" style="68" customWidth="1"/>
    <col min="13318" max="13318" width="12" style="68" customWidth="1"/>
    <col min="13319" max="13319" width="10.28515625" style="68" customWidth="1"/>
    <col min="13320" max="13320" width="10.7109375" style="68" customWidth="1"/>
    <col min="13321" max="13321" width="9.7109375" style="68" customWidth="1"/>
    <col min="13322" max="13322" width="12" style="68" customWidth="1"/>
    <col min="13323" max="13324" width="10.7109375" style="68" customWidth="1"/>
    <col min="13325" max="13325" width="10.140625" style="68" customWidth="1"/>
    <col min="13326" max="13326" width="10.7109375" style="68" customWidth="1"/>
    <col min="13327" max="13568" width="9.140625" style="68"/>
    <col min="13569" max="13569" width="10.85546875" style="68" customWidth="1"/>
    <col min="13570" max="13570" width="11.140625" style="68" customWidth="1"/>
    <col min="13571" max="13573" width="11.28515625" style="68" customWidth="1"/>
    <col min="13574" max="13574" width="12" style="68" customWidth="1"/>
    <col min="13575" max="13575" width="10.28515625" style="68" customWidth="1"/>
    <col min="13576" max="13576" width="10.7109375" style="68" customWidth="1"/>
    <col min="13577" max="13577" width="9.7109375" style="68" customWidth="1"/>
    <col min="13578" max="13578" width="12" style="68" customWidth="1"/>
    <col min="13579" max="13580" width="10.7109375" style="68" customWidth="1"/>
    <col min="13581" max="13581" width="10.140625" style="68" customWidth="1"/>
    <col min="13582" max="13582" width="10.7109375" style="68" customWidth="1"/>
    <col min="13583" max="13824" width="9.140625" style="68"/>
    <col min="13825" max="13825" width="10.85546875" style="68" customWidth="1"/>
    <col min="13826" max="13826" width="11.140625" style="68" customWidth="1"/>
    <col min="13827" max="13829" width="11.28515625" style="68" customWidth="1"/>
    <col min="13830" max="13830" width="12" style="68" customWidth="1"/>
    <col min="13831" max="13831" width="10.28515625" style="68" customWidth="1"/>
    <col min="13832" max="13832" width="10.7109375" style="68" customWidth="1"/>
    <col min="13833" max="13833" width="9.7109375" style="68" customWidth="1"/>
    <col min="13834" max="13834" width="12" style="68" customWidth="1"/>
    <col min="13835" max="13836" width="10.7109375" style="68" customWidth="1"/>
    <col min="13837" max="13837" width="10.140625" style="68" customWidth="1"/>
    <col min="13838" max="13838" width="10.7109375" style="68" customWidth="1"/>
    <col min="13839" max="14080" width="9.140625" style="68"/>
    <col min="14081" max="14081" width="10.85546875" style="68" customWidth="1"/>
    <col min="14082" max="14082" width="11.140625" style="68" customWidth="1"/>
    <col min="14083" max="14085" width="11.28515625" style="68" customWidth="1"/>
    <col min="14086" max="14086" width="12" style="68" customWidth="1"/>
    <col min="14087" max="14087" width="10.28515625" style="68" customWidth="1"/>
    <col min="14088" max="14088" width="10.7109375" style="68" customWidth="1"/>
    <col min="14089" max="14089" width="9.7109375" style="68" customWidth="1"/>
    <col min="14090" max="14090" width="12" style="68" customWidth="1"/>
    <col min="14091" max="14092" width="10.7109375" style="68" customWidth="1"/>
    <col min="14093" max="14093" width="10.140625" style="68" customWidth="1"/>
    <col min="14094" max="14094" width="10.7109375" style="68" customWidth="1"/>
    <col min="14095" max="14336" width="9.140625" style="68"/>
    <col min="14337" max="14337" width="10.85546875" style="68" customWidth="1"/>
    <col min="14338" max="14338" width="11.140625" style="68" customWidth="1"/>
    <col min="14339" max="14341" width="11.28515625" style="68" customWidth="1"/>
    <col min="14342" max="14342" width="12" style="68" customWidth="1"/>
    <col min="14343" max="14343" width="10.28515625" style="68" customWidth="1"/>
    <col min="14344" max="14344" width="10.7109375" style="68" customWidth="1"/>
    <col min="14345" max="14345" width="9.7109375" style="68" customWidth="1"/>
    <col min="14346" max="14346" width="12" style="68" customWidth="1"/>
    <col min="14347" max="14348" width="10.7109375" style="68" customWidth="1"/>
    <col min="14349" max="14349" width="10.140625" style="68" customWidth="1"/>
    <col min="14350" max="14350" width="10.7109375" style="68" customWidth="1"/>
    <col min="14351" max="14592" width="9.140625" style="68"/>
    <col min="14593" max="14593" width="10.85546875" style="68" customWidth="1"/>
    <col min="14594" max="14594" width="11.140625" style="68" customWidth="1"/>
    <col min="14595" max="14597" width="11.28515625" style="68" customWidth="1"/>
    <col min="14598" max="14598" width="12" style="68" customWidth="1"/>
    <col min="14599" max="14599" width="10.28515625" style="68" customWidth="1"/>
    <col min="14600" max="14600" width="10.7109375" style="68" customWidth="1"/>
    <col min="14601" max="14601" width="9.7109375" style="68" customWidth="1"/>
    <col min="14602" max="14602" width="12" style="68" customWidth="1"/>
    <col min="14603" max="14604" width="10.7109375" style="68" customWidth="1"/>
    <col min="14605" max="14605" width="10.140625" style="68" customWidth="1"/>
    <col min="14606" max="14606" width="10.7109375" style="68" customWidth="1"/>
    <col min="14607" max="14848" width="9.140625" style="68"/>
    <col min="14849" max="14849" width="10.85546875" style="68" customWidth="1"/>
    <col min="14850" max="14850" width="11.140625" style="68" customWidth="1"/>
    <col min="14851" max="14853" width="11.28515625" style="68" customWidth="1"/>
    <col min="14854" max="14854" width="12" style="68" customWidth="1"/>
    <col min="14855" max="14855" width="10.28515625" style="68" customWidth="1"/>
    <col min="14856" max="14856" width="10.7109375" style="68" customWidth="1"/>
    <col min="14857" max="14857" width="9.7109375" style="68" customWidth="1"/>
    <col min="14858" max="14858" width="12" style="68" customWidth="1"/>
    <col min="14859" max="14860" width="10.7109375" style="68" customWidth="1"/>
    <col min="14861" max="14861" width="10.140625" style="68" customWidth="1"/>
    <col min="14862" max="14862" width="10.7109375" style="68" customWidth="1"/>
    <col min="14863" max="15104" width="9.140625" style="68"/>
    <col min="15105" max="15105" width="10.85546875" style="68" customWidth="1"/>
    <col min="15106" max="15106" width="11.140625" style="68" customWidth="1"/>
    <col min="15107" max="15109" width="11.28515625" style="68" customWidth="1"/>
    <col min="15110" max="15110" width="12" style="68" customWidth="1"/>
    <col min="15111" max="15111" width="10.28515625" style="68" customWidth="1"/>
    <col min="15112" max="15112" width="10.7109375" style="68" customWidth="1"/>
    <col min="15113" max="15113" width="9.7109375" style="68" customWidth="1"/>
    <col min="15114" max="15114" width="12" style="68" customWidth="1"/>
    <col min="15115" max="15116" width="10.7109375" style="68" customWidth="1"/>
    <col min="15117" max="15117" width="10.140625" style="68" customWidth="1"/>
    <col min="15118" max="15118" width="10.7109375" style="68" customWidth="1"/>
    <col min="15119" max="15360" width="9.140625" style="68"/>
    <col min="15361" max="15361" width="10.85546875" style="68" customWidth="1"/>
    <col min="15362" max="15362" width="11.140625" style="68" customWidth="1"/>
    <col min="15363" max="15365" width="11.28515625" style="68" customWidth="1"/>
    <col min="15366" max="15366" width="12" style="68" customWidth="1"/>
    <col min="15367" max="15367" width="10.28515625" style="68" customWidth="1"/>
    <col min="15368" max="15368" width="10.7109375" style="68" customWidth="1"/>
    <col min="15369" max="15369" width="9.7109375" style="68" customWidth="1"/>
    <col min="15370" max="15370" width="12" style="68" customWidth="1"/>
    <col min="15371" max="15372" width="10.7109375" style="68" customWidth="1"/>
    <col min="15373" max="15373" width="10.140625" style="68" customWidth="1"/>
    <col min="15374" max="15374" width="10.7109375" style="68" customWidth="1"/>
    <col min="15375" max="15616" width="9.140625" style="68"/>
    <col min="15617" max="15617" width="10.85546875" style="68" customWidth="1"/>
    <col min="15618" max="15618" width="11.140625" style="68" customWidth="1"/>
    <col min="15619" max="15621" width="11.28515625" style="68" customWidth="1"/>
    <col min="15622" max="15622" width="12" style="68" customWidth="1"/>
    <col min="15623" max="15623" width="10.28515625" style="68" customWidth="1"/>
    <col min="15624" max="15624" width="10.7109375" style="68" customWidth="1"/>
    <col min="15625" max="15625" width="9.7109375" style="68" customWidth="1"/>
    <col min="15626" max="15626" width="12" style="68" customWidth="1"/>
    <col min="15627" max="15628" width="10.7109375" style="68" customWidth="1"/>
    <col min="15629" max="15629" width="10.140625" style="68" customWidth="1"/>
    <col min="15630" max="15630" width="10.7109375" style="68" customWidth="1"/>
    <col min="15631" max="15872" width="9.140625" style="68"/>
    <col min="15873" max="15873" width="10.85546875" style="68" customWidth="1"/>
    <col min="15874" max="15874" width="11.140625" style="68" customWidth="1"/>
    <col min="15875" max="15877" width="11.28515625" style="68" customWidth="1"/>
    <col min="15878" max="15878" width="12" style="68" customWidth="1"/>
    <col min="15879" max="15879" width="10.28515625" style="68" customWidth="1"/>
    <col min="15880" max="15880" width="10.7109375" style="68" customWidth="1"/>
    <col min="15881" max="15881" width="9.7109375" style="68" customWidth="1"/>
    <col min="15882" max="15882" width="12" style="68" customWidth="1"/>
    <col min="15883" max="15884" width="10.7109375" style="68" customWidth="1"/>
    <col min="15885" max="15885" width="10.140625" style="68" customWidth="1"/>
    <col min="15886" max="15886" width="10.7109375" style="68" customWidth="1"/>
    <col min="15887" max="16128" width="9.140625" style="68"/>
    <col min="16129" max="16129" width="10.85546875" style="68" customWidth="1"/>
    <col min="16130" max="16130" width="11.140625" style="68" customWidth="1"/>
    <col min="16131" max="16133" width="11.28515625" style="68" customWidth="1"/>
    <col min="16134" max="16134" width="12" style="68" customWidth="1"/>
    <col min="16135" max="16135" width="10.28515625" style="68" customWidth="1"/>
    <col min="16136" max="16136" width="10.7109375" style="68" customWidth="1"/>
    <col min="16137" max="16137" width="9.7109375" style="68" customWidth="1"/>
    <col min="16138" max="16138" width="12" style="68" customWidth="1"/>
    <col min="16139" max="16140" width="10.7109375" style="68" customWidth="1"/>
    <col min="16141" max="16141" width="10.140625" style="68" customWidth="1"/>
    <col min="16142" max="16142" width="10.7109375" style="68" customWidth="1"/>
    <col min="16143" max="16384" width="9.140625" style="68"/>
  </cols>
  <sheetData>
    <row r="1" spans="1:14" s="51" customFormat="1" x14ac:dyDescent="0.2">
      <c r="A1" s="51" t="s">
        <v>205</v>
      </c>
    </row>
    <row r="2" spans="1:14" s="61" customFormat="1" ht="51" x14ac:dyDescent="0.2">
      <c r="B2" s="66" t="s">
        <v>165</v>
      </c>
      <c r="C2" s="66" t="s">
        <v>166</v>
      </c>
      <c r="D2" s="66" t="s">
        <v>187</v>
      </c>
      <c r="E2" s="66" t="s">
        <v>167</v>
      </c>
      <c r="F2" s="66" t="s">
        <v>168</v>
      </c>
      <c r="G2" s="66" t="s">
        <v>169</v>
      </c>
      <c r="H2" s="66" t="s">
        <v>170</v>
      </c>
      <c r="I2" s="66" t="s">
        <v>171</v>
      </c>
      <c r="J2" s="66" t="s">
        <v>172</v>
      </c>
      <c r="K2" s="66" t="s">
        <v>173</v>
      </c>
      <c r="L2" s="66" t="s">
        <v>174</v>
      </c>
    </row>
    <row r="3" spans="1:14" s="61" customFormat="1" x14ac:dyDescent="0.2">
      <c r="A3" s="56" t="s">
        <v>175</v>
      </c>
    </row>
    <row r="4" spans="1:14" s="61" customFormat="1" x14ac:dyDescent="0.2">
      <c r="A4" s="62" t="s">
        <v>176</v>
      </c>
      <c r="B4" s="63">
        <v>10000</v>
      </c>
      <c r="C4" s="67">
        <v>1.0111619999999999</v>
      </c>
      <c r="D4" s="67"/>
      <c r="E4" s="67">
        <v>1.2038619893</v>
      </c>
      <c r="F4" s="63">
        <v>8306.6</v>
      </c>
      <c r="G4" s="63">
        <v>327.24374599999999</v>
      </c>
      <c r="H4" s="67">
        <v>1.2038610510000001</v>
      </c>
      <c r="I4" s="63">
        <v>393.95600000000002</v>
      </c>
      <c r="J4" s="63">
        <v>8525.777</v>
      </c>
      <c r="K4" s="63">
        <v>1474.223</v>
      </c>
      <c r="L4" s="63">
        <v>106.044</v>
      </c>
    </row>
    <row r="5" spans="1:14" s="61" customFormat="1" x14ac:dyDescent="0.2">
      <c r="A5" s="62" t="s">
        <v>177</v>
      </c>
      <c r="B5" s="63">
        <v>10000</v>
      </c>
      <c r="C5" s="67">
        <v>0.94941600000000004</v>
      </c>
      <c r="D5" s="67" t="s">
        <v>184</v>
      </c>
      <c r="E5" s="67">
        <v>1.1429655613</v>
      </c>
      <c r="F5" s="63">
        <v>8749.17</v>
      </c>
      <c r="G5" s="63">
        <v>442.57</v>
      </c>
      <c r="H5" s="67">
        <v>1.1429655257</v>
      </c>
      <c r="I5" s="63">
        <v>505.84199999999998</v>
      </c>
      <c r="J5" s="63">
        <v>9031.6190000000006</v>
      </c>
      <c r="K5" s="63">
        <v>968.38099999999997</v>
      </c>
      <c r="L5" s="63">
        <v>-505.84199999999998</v>
      </c>
    </row>
    <row r="6" spans="1:14" x14ac:dyDescent="0.2">
      <c r="A6" s="62" t="s">
        <v>178</v>
      </c>
      <c r="B6" s="63">
        <v>10000</v>
      </c>
      <c r="C6" s="67">
        <v>1.1231199999999999</v>
      </c>
      <c r="D6" s="67" t="s">
        <v>183</v>
      </c>
      <c r="E6" s="67">
        <v>1.2836871603</v>
      </c>
      <c r="F6" s="63">
        <v>7790.06</v>
      </c>
      <c r="G6" s="63">
        <v>-959.11</v>
      </c>
      <c r="H6" s="67">
        <v>1.1673712995000001</v>
      </c>
      <c r="I6" s="63">
        <v>-1119.6369999999999</v>
      </c>
      <c r="J6" s="63">
        <v>7911.982</v>
      </c>
      <c r="K6" s="63">
        <v>2088.018</v>
      </c>
      <c r="L6" s="63">
        <v>1119.6369999999999</v>
      </c>
      <c r="M6" s="61"/>
      <c r="N6" s="61"/>
    </row>
    <row r="7" spans="1:14" x14ac:dyDescent="0.2">
      <c r="A7" s="69"/>
      <c r="B7" s="70"/>
      <c r="C7" s="71"/>
      <c r="D7" s="71"/>
      <c r="E7" s="71"/>
      <c r="F7" s="70"/>
      <c r="G7" s="70">
        <v>7790.0599999999986</v>
      </c>
      <c r="H7" s="71">
        <v>1.0156509705958621</v>
      </c>
      <c r="I7" s="70">
        <v>7911.9819999999991</v>
      </c>
      <c r="J7" s="70"/>
      <c r="K7" s="70"/>
      <c r="L7" s="70">
        <v>2088.018</v>
      </c>
      <c r="M7" s="61"/>
      <c r="N7" s="61"/>
    </row>
    <row r="8" spans="1:14" x14ac:dyDescent="0.2">
      <c r="C8" s="73"/>
      <c r="D8" s="73"/>
      <c r="E8" s="73"/>
      <c r="H8" s="73"/>
      <c r="M8" s="61"/>
      <c r="N8" s="61"/>
    </row>
    <row r="9" spans="1:14" x14ac:dyDescent="0.2">
      <c r="A9" s="56" t="s">
        <v>179</v>
      </c>
      <c r="C9" s="73"/>
      <c r="D9" s="73"/>
      <c r="E9" s="73"/>
      <c r="H9" s="73"/>
      <c r="M9" s="61"/>
      <c r="N9" s="61"/>
    </row>
    <row r="10" spans="1:14" x14ac:dyDescent="0.2">
      <c r="A10" s="62" t="s">
        <v>176</v>
      </c>
      <c r="B10" s="63">
        <v>10000</v>
      </c>
      <c r="C10" s="67">
        <v>1.0111619999999999</v>
      </c>
      <c r="D10" s="67"/>
      <c r="E10" s="67">
        <v>1.2038619893</v>
      </c>
      <c r="F10" s="63">
        <v>8306.6</v>
      </c>
      <c r="G10" s="63">
        <v>327.24374599999999</v>
      </c>
      <c r="H10" s="67">
        <v>1.2038610510000001</v>
      </c>
      <c r="I10" s="63">
        <v>393.95600000000002</v>
      </c>
      <c r="J10" s="63">
        <v>8525.777</v>
      </c>
      <c r="K10" s="63">
        <v>1474.223</v>
      </c>
      <c r="L10" s="63">
        <v>106.044</v>
      </c>
      <c r="M10" s="61"/>
      <c r="N10" s="61"/>
    </row>
    <row r="11" spans="1:14" x14ac:dyDescent="0.2">
      <c r="A11" s="62" t="s">
        <v>177</v>
      </c>
      <c r="B11" s="63">
        <v>10000</v>
      </c>
      <c r="C11" s="67">
        <v>0.98502800000000001</v>
      </c>
      <c r="D11" s="84" t="s">
        <v>185</v>
      </c>
      <c r="E11" s="67">
        <v>1.1858377307000001</v>
      </c>
      <c r="F11" s="63">
        <v>8432.8569929999994</v>
      </c>
      <c r="G11" s="63">
        <v>126.25699299999999</v>
      </c>
      <c r="H11" s="67">
        <v>1.1858377307000001</v>
      </c>
      <c r="I11" s="63">
        <v>149.72</v>
      </c>
      <c r="J11" s="63">
        <v>8675.4969999999994</v>
      </c>
      <c r="K11" s="63">
        <v>1324.5029999999999</v>
      </c>
      <c r="L11" s="63">
        <v>-149.72</v>
      </c>
      <c r="M11" s="61"/>
      <c r="N11" s="61"/>
    </row>
    <row r="12" spans="1:14" x14ac:dyDescent="0.2">
      <c r="A12" s="62" t="s">
        <v>178</v>
      </c>
      <c r="B12" s="63">
        <v>10000</v>
      </c>
      <c r="C12" s="67">
        <v>1.037803</v>
      </c>
      <c r="D12" s="84" t="s">
        <v>186</v>
      </c>
      <c r="E12" s="67">
        <v>1.23066597</v>
      </c>
      <c r="F12" s="63">
        <v>8125.68174</v>
      </c>
      <c r="G12" s="63">
        <v>-307.175253</v>
      </c>
      <c r="H12" s="67">
        <v>1.1964529990999999</v>
      </c>
      <c r="I12" s="63">
        <v>-367.52100000000002</v>
      </c>
      <c r="J12" s="63">
        <v>8307.9770000000008</v>
      </c>
      <c r="K12" s="63">
        <v>1692.0229999999999</v>
      </c>
      <c r="L12" s="63">
        <v>367.52100000000002</v>
      </c>
      <c r="M12" s="61"/>
      <c r="N12" s="61"/>
    </row>
    <row r="13" spans="1:14" x14ac:dyDescent="0.2">
      <c r="A13" s="69"/>
      <c r="B13" s="70"/>
      <c r="C13" s="74"/>
      <c r="D13" s="74"/>
      <c r="E13" s="74"/>
      <c r="F13" s="70"/>
      <c r="G13" s="70">
        <v>8125.6817399999991</v>
      </c>
      <c r="H13" s="71">
        <v>1.0224343342297821</v>
      </c>
      <c r="I13" s="70">
        <v>8307.9759999999969</v>
      </c>
      <c r="J13" s="70"/>
      <c r="K13" s="70"/>
      <c r="L13" s="70">
        <v>1692.0240000000001</v>
      </c>
      <c r="M13" s="61"/>
      <c r="N13" s="61"/>
    </row>
    <row r="14" spans="1:14" x14ac:dyDescent="0.2">
      <c r="A14" s="75"/>
      <c r="B14" s="76"/>
      <c r="C14" s="77"/>
      <c r="D14" s="77"/>
      <c r="E14" s="77"/>
      <c r="F14" s="76"/>
      <c r="G14" s="76"/>
      <c r="H14" s="77"/>
      <c r="I14" s="76"/>
      <c r="J14" s="76"/>
      <c r="K14" s="76"/>
      <c r="L14" s="76"/>
      <c r="M14" s="61"/>
      <c r="N14" s="61"/>
    </row>
    <row r="15" spans="1:14" x14ac:dyDescent="0.2">
      <c r="A15" s="56" t="s">
        <v>180</v>
      </c>
      <c r="C15" s="73"/>
      <c r="D15" s="73"/>
      <c r="E15" s="73"/>
      <c r="H15" s="73"/>
      <c r="M15" s="61"/>
      <c r="N15" s="61"/>
    </row>
    <row r="16" spans="1:14" x14ac:dyDescent="0.2">
      <c r="A16" s="78" t="s">
        <v>176</v>
      </c>
      <c r="B16" s="63">
        <f t="shared" ref="B16:L18" si="0">B4-B10</f>
        <v>0</v>
      </c>
      <c r="C16" s="67">
        <f t="shared" si="0"/>
        <v>0</v>
      </c>
      <c r="D16" s="67"/>
      <c r="E16" s="67">
        <f t="shared" si="0"/>
        <v>0</v>
      </c>
      <c r="F16" s="63">
        <f t="shared" si="0"/>
        <v>0</v>
      </c>
      <c r="G16" s="63">
        <f t="shared" si="0"/>
        <v>0</v>
      </c>
      <c r="H16" s="67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  <c r="M16" s="61"/>
      <c r="N16" s="61"/>
    </row>
    <row r="17" spans="1:14" x14ac:dyDescent="0.2">
      <c r="A17" s="62" t="s">
        <v>177</v>
      </c>
      <c r="B17" s="63">
        <f t="shared" si="0"/>
        <v>0</v>
      </c>
      <c r="C17" s="67">
        <f t="shared" si="0"/>
        <v>-3.5611999999999977E-2</v>
      </c>
      <c r="D17" s="67"/>
      <c r="E17" s="67">
        <f t="shared" si="0"/>
        <v>-4.2872169400000049E-2</v>
      </c>
      <c r="F17" s="63">
        <f t="shared" si="0"/>
        <v>316.31300700000065</v>
      </c>
      <c r="G17" s="63">
        <f t="shared" si="0"/>
        <v>316.31300699999997</v>
      </c>
      <c r="H17" s="67">
        <f t="shared" si="0"/>
        <v>-4.2872205000000108E-2</v>
      </c>
      <c r="I17" s="63">
        <f t="shared" si="0"/>
        <v>356.12199999999996</v>
      </c>
      <c r="J17" s="63">
        <f t="shared" si="0"/>
        <v>356.12200000000121</v>
      </c>
      <c r="K17" s="79">
        <f t="shared" si="0"/>
        <v>-356.12199999999996</v>
      </c>
      <c r="L17" s="79">
        <f t="shared" si="0"/>
        <v>-356.12199999999996</v>
      </c>
      <c r="M17" s="61"/>
      <c r="N17" s="61"/>
    </row>
    <row r="18" spans="1:14" x14ac:dyDescent="0.2">
      <c r="A18" s="62" t="s">
        <v>178</v>
      </c>
      <c r="B18" s="63">
        <f t="shared" si="0"/>
        <v>0</v>
      </c>
      <c r="C18" s="67">
        <f t="shared" si="0"/>
        <v>8.5316999999999865E-2</v>
      </c>
      <c r="D18" s="67"/>
      <c r="E18" s="67">
        <f t="shared" si="0"/>
        <v>5.3021190299999965E-2</v>
      </c>
      <c r="F18" s="63">
        <f t="shared" si="0"/>
        <v>-335.62173999999959</v>
      </c>
      <c r="G18" s="63">
        <f t="shared" si="0"/>
        <v>-651.93474700000002</v>
      </c>
      <c r="H18" s="67">
        <f t="shared" si="0"/>
        <v>-2.9081699599999844E-2</v>
      </c>
      <c r="I18" s="63">
        <f t="shared" si="0"/>
        <v>-752.11599999999999</v>
      </c>
      <c r="J18" s="63">
        <f t="shared" si="0"/>
        <v>-395.9950000000008</v>
      </c>
      <c r="K18" s="79">
        <f t="shared" si="0"/>
        <v>395.99500000000012</v>
      </c>
      <c r="L18" s="79">
        <f t="shared" si="0"/>
        <v>752.11599999999999</v>
      </c>
      <c r="M18" s="61"/>
      <c r="N18" s="61"/>
    </row>
    <row r="19" spans="1:14" x14ac:dyDescent="0.2">
      <c r="A19" s="69"/>
      <c r="B19" s="70"/>
      <c r="C19" s="74"/>
      <c r="D19" s="74"/>
      <c r="E19" s="74"/>
      <c r="F19" s="70"/>
      <c r="G19" s="63">
        <f>G7-G13</f>
        <v>-335.6217400000005</v>
      </c>
      <c r="H19" s="67">
        <f>H7-H13</f>
        <v>-6.7833636339200698E-3</v>
      </c>
      <c r="I19" s="63">
        <f>I7-I13</f>
        <v>-395.99399999999787</v>
      </c>
      <c r="J19" s="63"/>
      <c r="K19" s="63"/>
      <c r="L19" s="79">
        <f>L7-L13</f>
        <v>395.99399999999991</v>
      </c>
      <c r="M19" s="61"/>
      <c r="N19" s="61"/>
    </row>
    <row r="20" spans="1:14" x14ac:dyDescent="0.2">
      <c r="M20" s="61"/>
      <c r="N20" s="61"/>
    </row>
    <row r="21" spans="1:14" x14ac:dyDescent="0.2">
      <c r="M21" s="61"/>
      <c r="N21" s="61"/>
    </row>
    <row r="22" spans="1:14" x14ac:dyDescent="0.2">
      <c r="A22" s="51" t="s">
        <v>206</v>
      </c>
      <c r="M22" s="61"/>
      <c r="N22" s="61"/>
    </row>
    <row r="23" spans="1:14" x14ac:dyDescent="0.2">
      <c r="A23" s="51"/>
      <c r="M23" s="61"/>
      <c r="N23" s="61"/>
    </row>
    <row r="24" spans="1:14" x14ac:dyDescent="0.2">
      <c r="A24" s="48" t="s">
        <v>205</v>
      </c>
      <c r="B24" s="49"/>
      <c r="C24" s="50"/>
      <c r="D24" s="50"/>
      <c r="E24" s="50"/>
      <c r="F24" s="49"/>
      <c r="G24" s="49"/>
      <c r="H24" s="50"/>
      <c r="I24" s="49"/>
      <c r="J24" s="49"/>
      <c r="K24" s="49"/>
      <c r="L24" s="49"/>
      <c r="M24" s="49"/>
      <c r="N24" s="49"/>
    </row>
    <row r="25" spans="1:14" x14ac:dyDescent="0.2">
      <c r="A25" s="51" t="s">
        <v>118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4" x14ac:dyDescent="0.2">
      <c r="A26" s="51" t="s">
        <v>119</v>
      </c>
      <c r="B26" s="49" t="s">
        <v>120</v>
      </c>
      <c r="C26" s="51"/>
      <c r="D26" s="51"/>
      <c r="E26" s="51"/>
      <c r="F26" s="52"/>
      <c r="G26" s="51"/>
      <c r="H26" s="51"/>
      <c r="I26" s="51"/>
      <c r="J26" s="51"/>
      <c r="K26" s="51"/>
      <c r="L26" s="51"/>
      <c r="M26" s="51"/>
      <c r="N26" s="51"/>
    </row>
    <row r="27" spans="1:14" x14ac:dyDescent="0.2">
      <c r="A27" s="53" t="s">
        <v>121</v>
      </c>
      <c r="B27" s="89"/>
      <c r="C27" s="90" t="s">
        <v>122</v>
      </c>
      <c r="D27" s="90"/>
      <c r="E27" s="90" t="s">
        <v>123</v>
      </c>
      <c r="F27" s="91" t="s">
        <v>124</v>
      </c>
      <c r="G27" s="91" t="s">
        <v>125</v>
      </c>
      <c r="H27" s="90" t="s">
        <v>123</v>
      </c>
      <c r="I27" s="91" t="s">
        <v>121</v>
      </c>
      <c r="J27" s="91" t="s">
        <v>126</v>
      </c>
      <c r="K27" s="91" t="s">
        <v>121</v>
      </c>
      <c r="L27" s="91" t="s">
        <v>121</v>
      </c>
      <c r="M27" s="91" t="s">
        <v>121</v>
      </c>
      <c r="N27" s="91" t="s">
        <v>127</v>
      </c>
    </row>
    <row r="28" spans="1:14" x14ac:dyDescent="0.2">
      <c r="A28" s="53" t="s">
        <v>121</v>
      </c>
      <c r="B28" s="91" t="s">
        <v>128</v>
      </c>
      <c r="C28" s="90" t="s">
        <v>129</v>
      </c>
      <c r="D28" s="90"/>
      <c r="E28" s="90" t="s">
        <v>129</v>
      </c>
      <c r="F28" s="91" t="s">
        <v>130</v>
      </c>
      <c r="G28" s="91" t="s">
        <v>130</v>
      </c>
      <c r="H28" s="90" t="s">
        <v>131</v>
      </c>
      <c r="I28" s="91" t="s">
        <v>132</v>
      </c>
      <c r="J28" s="91" t="s">
        <v>133</v>
      </c>
      <c r="K28" s="91" t="s">
        <v>134</v>
      </c>
      <c r="L28" s="91" t="s">
        <v>134</v>
      </c>
      <c r="M28" s="91" t="s">
        <v>135</v>
      </c>
      <c r="N28" s="91" t="s">
        <v>136</v>
      </c>
    </row>
    <row r="29" spans="1:14" x14ac:dyDescent="0.2">
      <c r="A29" s="53" t="s">
        <v>137</v>
      </c>
      <c r="B29" s="91" t="s">
        <v>138</v>
      </c>
      <c r="C29" s="90" t="s">
        <v>139</v>
      </c>
      <c r="D29" s="90"/>
      <c r="E29" s="90" t="s">
        <v>140</v>
      </c>
      <c r="F29" s="91" t="s">
        <v>141</v>
      </c>
      <c r="G29" s="91" t="s">
        <v>141</v>
      </c>
      <c r="H29" s="90" t="s">
        <v>139</v>
      </c>
      <c r="I29" s="91" t="s">
        <v>142</v>
      </c>
      <c r="J29" s="91" t="s">
        <v>124</v>
      </c>
      <c r="K29" s="91" t="s">
        <v>143</v>
      </c>
      <c r="L29" s="91" t="s">
        <v>144</v>
      </c>
      <c r="M29" s="91" t="s">
        <v>130</v>
      </c>
      <c r="N29" s="91" t="s">
        <v>145</v>
      </c>
    </row>
    <row r="30" spans="1:14" x14ac:dyDescent="0.2">
      <c r="A30" s="56" t="s">
        <v>146</v>
      </c>
      <c r="B30" s="55"/>
      <c r="C30" s="54"/>
      <c r="D30" s="54"/>
      <c r="E30" s="54"/>
      <c r="F30" s="55"/>
      <c r="G30" s="55"/>
      <c r="H30" s="54"/>
      <c r="I30" s="55"/>
      <c r="J30" s="55"/>
      <c r="K30" s="55"/>
      <c r="L30" s="55"/>
      <c r="M30" s="55"/>
      <c r="N30" s="55"/>
    </row>
    <row r="31" spans="1:14" x14ac:dyDescent="0.2">
      <c r="A31" s="57" t="s">
        <v>147</v>
      </c>
      <c r="B31" s="58">
        <v>4000</v>
      </c>
      <c r="C31" s="59">
        <v>1</v>
      </c>
      <c r="D31" s="59"/>
      <c r="E31" s="59">
        <v>1</v>
      </c>
      <c r="F31" s="58">
        <v>4000</v>
      </c>
      <c r="G31" s="58">
        <v>4000</v>
      </c>
      <c r="H31" s="59">
        <v>1</v>
      </c>
      <c r="I31" s="58">
        <v>4000</v>
      </c>
      <c r="J31" s="58">
        <v>4000</v>
      </c>
      <c r="K31" s="58">
        <v>0</v>
      </c>
      <c r="L31" s="58">
        <v>0</v>
      </c>
      <c r="M31" s="58">
        <v>3942.308</v>
      </c>
      <c r="N31" s="60">
        <v>3942.308</v>
      </c>
    </row>
    <row r="32" spans="1:14" x14ac:dyDescent="0.2">
      <c r="A32" s="62" t="s">
        <v>148</v>
      </c>
      <c r="B32" s="63">
        <v>4100</v>
      </c>
      <c r="C32" s="64">
        <v>1.04</v>
      </c>
      <c r="D32" s="64"/>
      <c r="E32" s="64">
        <v>1.0400000001</v>
      </c>
      <c r="F32" s="63">
        <v>3942.3076919999999</v>
      </c>
      <c r="G32" s="63">
        <v>-57.692307999999997</v>
      </c>
      <c r="H32" s="64">
        <v>0.99999466130000003</v>
      </c>
      <c r="I32" s="63">
        <v>-57.692</v>
      </c>
      <c r="J32" s="63">
        <v>3942.308</v>
      </c>
      <c r="K32" s="63">
        <v>157.69200000000001</v>
      </c>
      <c r="L32" s="63">
        <v>157.69200000000001</v>
      </c>
      <c r="M32" s="63">
        <v>0</v>
      </c>
      <c r="N32" s="65">
        <v>0</v>
      </c>
    </row>
    <row r="33" spans="1:14" x14ac:dyDescent="0.2">
      <c r="A33" s="62" t="s">
        <v>149</v>
      </c>
      <c r="B33" s="63">
        <v>4200</v>
      </c>
      <c r="C33" s="64">
        <v>0.99</v>
      </c>
      <c r="D33" s="64"/>
      <c r="E33" s="64">
        <v>1.0296000001000001</v>
      </c>
      <c r="F33" s="63">
        <v>4079.2540789999998</v>
      </c>
      <c r="G33" s="63">
        <v>136.94638699999999</v>
      </c>
      <c r="H33" s="64">
        <v>1.0295999996</v>
      </c>
      <c r="I33" s="63">
        <v>141</v>
      </c>
      <c r="J33" s="63">
        <v>4083.308</v>
      </c>
      <c r="K33" s="63">
        <v>116.69199999999999</v>
      </c>
      <c r="L33" s="63">
        <v>-41</v>
      </c>
      <c r="M33" s="63">
        <v>136.946</v>
      </c>
      <c r="N33" s="65">
        <v>141</v>
      </c>
    </row>
    <row r="34" spans="1:14" x14ac:dyDescent="0.2">
      <c r="A34" s="62" t="s">
        <v>150</v>
      </c>
      <c r="B34" s="63">
        <v>5000</v>
      </c>
      <c r="C34" s="64">
        <v>1.01</v>
      </c>
      <c r="D34" s="64"/>
      <c r="E34" s="64">
        <v>1.0398959999999999</v>
      </c>
      <c r="F34" s="63">
        <v>4808.1731250000003</v>
      </c>
      <c r="G34" s="63">
        <v>728.91904599999998</v>
      </c>
      <c r="H34" s="64">
        <v>1.0398959995999999</v>
      </c>
      <c r="I34" s="63">
        <v>758</v>
      </c>
      <c r="J34" s="63">
        <v>4841.308</v>
      </c>
      <c r="K34" s="63">
        <v>158.69200000000001</v>
      </c>
      <c r="L34" s="63">
        <v>42</v>
      </c>
      <c r="M34" s="63">
        <v>728.91899999999998</v>
      </c>
      <c r="N34" s="65">
        <v>758</v>
      </c>
    </row>
    <row r="35" spans="1:14" x14ac:dyDescent="0.2">
      <c r="A35" s="62" t="s">
        <v>151</v>
      </c>
      <c r="B35" s="63">
        <v>5500</v>
      </c>
      <c r="C35" s="64">
        <v>1.01</v>
      </c>
      <c r="D35" s="64"/>
      <c r="E35" s="64">
        <v>1.0502949599</v>
      </c>
      <c r="F35" s="63">
        <v>5236.6241959999998</v>
      </c>
      <c r="G35" s="63">
        <v>428.45107100000001</v>
      </c>
      <c r="H35" s="64">
        <v>1.0502949588999999</v>
      </c>
      <c r="I35" s="63">
        <v>450</v>
      </c>
      <c r="J35" s="63">
        <v>5291.308</v>
      </c>
      <c r="K35" s="63">
        <v>208.69200000000001</v>
      </c>
      <c r="L35" s="63">
        <v>50</v>
      </c>
      <c r="M35" s="63">
        <v>428.45100000000002</v>
      </c>
      <c r="N35" s="65">
        <v>450</v>
      </c>
    </row>
    <row r="36" spans="1:14" x14ac:dyDescent="0.2">
      <c r="A36" s="62" t="s">
        <v>152</v>
      </c>
      <c r="B36" s="63">
        <v>6000</v>
      </c>
      <c r="C36" s="64">
        <v>0.95</v>
      </c>
      <c r="D36" s="64"/>
      <c r="E36" s="64">
        <v>0.99778021189999999</v>
      </c>
      <c r="F36" s="63">
        <v>6013.3483589999996</v>
      </c>
      <c r="G36" s="63">
        <v>776.72416299999998</v>
      </c>
      <c r="H36" s="64">
        <v>0.997780212</v>
      </c>
      <c r="I36" s="63">
        <v>775</v>
      </c>
      <c r="J36" s="63">
        <v>6066.308</v>
      </c>
      <c r="K36" s="63">
        <v>-66.308000000000007</v>
      </c>
      <c r="L36" s="63">
        <v>-275</v>
      </c>
      <c r="M36" s="63">
        <v>776.72400000000005</v>
      </c>
      <c r="N36" s="65">
        <v>775</v>
      </c>
    </row>
    <row r="37" spans="1:14" x14ac:dyDescent="0.2">
      <c r="A37" s="62" t="s">
        <v>153</v>
      </c>
      <c r="B37" s="63">
        <v>7900</v>
      </c>
      <c r="C37" s="64">
        <v>1.02</v>
      </c>
      <c r="D37" s="64"/>
      <c r="E37" s="64">
        <v>1.0177358163000001</v>
      </c>
      <c r="F37" s="63">
        <v>7762.3287630000004</v>
      </c>
      <c r="G37" s="63">
        <v>1748.9804039999999</v>
      </c>
      <c r="H37" s="64">
        <v>1.0177358167999999</v>
      </c>
      <c r="I37" s="63">
        <v>1780</v>
      </c>
      <c r="J37" s="63">
        <v>7846.308</v>
      </c>
      <c r="K37" s="63">
        <v>53.692</v>
      </c>
      <c r="L37" s="63">
        <v>120</v>
      </c>
      <c r="M37" s="63">
        <v>1324.7639999999999</v>
      </c>
      <c r="N37" s="65">
        <v>1348.26</v>
      </c>
    </row>
    <row r="38" spans="1:14" x14ac:dyDescent="0.2">
      <c r="A38" s="62" t="s">
        <v>154</v>
      </c>
      <c r="B38" s="63">
        <v>8200</v>
      </c>
      <c r="C38" s="64">
        <v>1.03</v>
      </c>
      <c r="D38" s="64"/>
      <c r="E38" s="64">
        <v>1.0482678907</v>
      </c>
      <c r="F38" s="63">
        <v>7822.4279049999996</v>
      </c>
      <c r="G38" s="63">
        <v>60.099142000000001</v>
      </c>
      <c r="H38" s="64">
        <v>1.0482678771</v>
      </c>
      <c r="I38" s="63">
        <v>63</v>
      </c>
      <c r="J38" s="63">
        <v>7909.308</v>
      </c>
      <c r="K38" s="63">
        <v>290.69200000000001</v>
      </c>
      <c r="L38" s="63">
        <v>237</v>
      </c>
      <c r="M38" s="63">
        <v>0</v>
      </c>
      <c r="N38" s="65">
        <v>0</v>
      </c>
    </row>
    <row r="39" spans="1:14" x14ac:dyDescent="0.2">
      <c r="A39" s="62" t="s">
        <v>155</v>
      </c>
      <c r="B39" s="63">
        <v>8000</v>
      </c>
      <c r="C39" s="64">
        <v>1.04</v>
      </c>
      <c r="D39" s="64"/>
      <c r="E39" s="64">
        <v>1.0901986063</v>
      </c>
      <c r="F39" s="63">
        <v>7338.1124810000001</v>
      </c>
      <c r="G39" s="63">
        <v>-484.31542400000001</v>
      </c>
      <c r="H39" s="64">
        <v>1.0215243527</v>
      </c>
      <c r="I39" s="63">
        <v>-494.74</v>
      </c>
      <c r="J39" s="63">
        <v>7414.5680000000002</v>
      </c>
      <c r="K39" s="63">
        <v>585.43200000000002</v>
      </c>
      <c r="L39" s="63">
        <v>294.74</v>
      </c>
      <c r="M39" s="63">
        <v>0</v>
      </c>
      <c r="N39" s="65">
        <v>0</v>
      </c>
    </row>
    <row r="40" spans="1:14" x14ac:dyDescent="0.2">
      <c r="A40" s="62" t="s">
        <v>156</v>
      </c>
      <c r="B40" s="63">
        <v>8500</v>
      </c>
      <c r="C40" s="64">
        <v>1.01</v>
      </c>
      <c r="D40" s="64"/>
      <c r="E40" s="64">
        <v>1.1011005923999999</v>
      </c>
      <c r="F40" s="63">
        <v>7719.5490209999998</v>
      </c>
      <c r="G40" s="63">
        <v>381.43653999999998</v>
      </c>
      <c r="H40" s="64">
        <v>1.1011005920000001</v>
      </c>
      <c r="I40" s="63">
        <v>420</v>
      </c>
      <c r="J40" s="63">
        <v>7834.5680000000002</v>
      </c>
      <c r="K40" s="63">
        <v>665.43200000000002</v>
      </c>
      <c r="L40" s="63">
        <v>80</v>
      </c>
      <c r="M40" s="63">
        <v>381.43700000000001</v>
      </c>
      <c r="N40" s="65">
        <v>420</v>
      </c>
    </row>
    <row r="41" spans="1:14" x14ac:dyDescent="0.2">
      <c r="A41" s="62" t="s">
        <v>157</v>
      </c>
      <c r="B41" s="63">
        <v>9000</v>
      </c>
      <c r="C41" s="64">
        <v>0.98</v>
      </c>
      <c r="D41" s="64"/>
      <c r="E41" s="64">
        <v>1.0790785806000001</v>
      </c>
      <c r="F41" s="63">
        <v>8340.449122</v>
      </c>
      <c r="G41" s="63">
        <v>620.90010099999995</v>
      </c>
      <c r="H41" s="64">
        <v>1.0790785811000001</v>
      </c>
      <c r="I41" s="63">
        <v>670</v>
      </c>
      <c r="J41" s="63">
        <v>8504.5679999999993</v>
      </c>
      <c r="K41" s="63">
        <v>495.43200000000002</v>
      </c>
      <c r="L41" s="63">
        <v>-170</v>
      </c>
      <c r="M41" s="63">
        <v>55.505000000000003</v>
      </c>
      <c r="N41" s="65">
        <v>59.893999999999998</v>
      </c>
    </row>
    <row r="42" spans="1:14" x14ac:dyDescent="0.2">
      <c r="A42" s="62" t="s">
        <v>158</v>
      </c>
      <c r="B42" s="63">
        <v>8800</v>
      </c>
      <c r="C42" s="64">
        <v>1.04</v>
      </c>
      <c r="D42" s="64"/>
      <c r="E42" s="64">
        <v>1.1222417237</v>
      </c>
      <c r="F42" s="63">
        <v>7841.4478929999996</v>
      </c>
      <c r="G42" s="63">
        <v>-499.00122900000002</v>
      </c>
      <c r="H42" s="64">
        <v>1.0790795066000001</v>
      </c>
      <c r="I42" s="63">
        <v>-538.46199999999999</v>
      </c>
      <c r="J42" s="63">
        <v>7966.1059999999998</v>
      </c>
      <c r="K42" s="63">
        <v>833.89400000000001</v>
      </c>
      <c r="L42" s="63">
        <v>338.46199999999999</v>
      </c>
      <c r="M42" s="63">
        <v>0</v>
      </c>
      <c r="N42" s="65">
        <v>0</v>
      </c>
    </row>
    <row r="43" spans="1:14" x14ac:dyDescent="0.2">
      <c r="A43" s="62" t="s">
        <v>159</v>
      </c>
      <c r="B43" s="63">
        <v>8900</v>
      </c>
      <c r="C43" s="64">
        <v>1.02</v>
      </c>
      <c r="D43" s="64"/>
      <c r="E43" s="64">
        <v>1.1446865582000001</v>
      </c>
      <c r="F43" s="63">
        <v>7775.0541720000001</v>
      </c>
      <c r="G43" s="63">
        <v>-66.393720999999999</v>
      </c>
      <c r="H43" s="64">
        <v>1.0790779447000001</v>
      </c>
      <c r="I43" s="63">
        <v>-71.644000000000005</v>
      </c>
      <c r="J43" s="63">
        <v>7894.4620000000004</v>
      </c>
      <c r="K43" s="63">
        <v>1005.538</v>
      </c>
      <c r="L43" s="63">
        <v>171.64400000000001</v>
      </c>
      <c r="M43" s="63">
        <v>0</v>
      </c>
      <c r="N43" s="65">
        <v>0</v>
      </c>
    </row>
    <row r="44" spans="1:14" x14ac:dyDescent="0.2">
      <c r="A44" s="62" t="s">
        <v>160</v>
      </c>
      <c r="B44" s="63">
        <v>9400</v>
      </c>
      <c r="C44" s="64">
        <v>1.02</v>
      </c>
      <c r="D44" s="64"/>
      <c r="E44" s="64">
        <v>1.1675802894</v>
      </c>
      <c r="F44" s="63">
        <v>8050.8382039999997</v>
      </c>
      <c r="G44" s="63">
        <v>275.78403200000002</v>
      </c>
      <c r="H44" s="64">
        <v>1.1675802898000001</v>
      </c>
      <c r="I44" s="63">
        <v>322</v>
      </c>
      <c r="J44" s="63">
        <v>8216.4619999999995</v>
      </c>
      <c r="K44" s="63">
        <v>1183.538</v>
      </c>
      <c r="L44" s="63">
        <v>178</v>
      </c>
      <c r="M44" s="63">
        <v>15.006</v>
      </c>
      <c r="N44" s="65">
        <v>17.521000000000001</v>
      </c>
    </row>
    <row r="45" spans="1:14" x14ac:dyDescent="0.2">
      <c r="A45" s="62" t="s">
        <v>161</v>
      </c>
      <c r="B45" s="63">
        <v>9000</v>
      </c>
      <c r="C45" s="64">
        <v>0.98</v>
      </c>
      <c r="D45" s="64"/>
      <c r="E45" s="64">
        <v>1.1442286836</v>
      </c>
      <c r="F45" s="63">
        <v>7865.560555</v>
      </c>
      <c r="G45" s="63">
        <v>-185.277649</v>
      </c>
      <c r="H45" s="64">
        <v>1.1675828205000001</v>
      </c>
      <c r="I45" s="63">
        <v>-216.327</v>
      </c>
      <c r="J45" s="63">
        <v>8000.1350000000002</v>
      </c>
      <c r="K45" s="63">
        <v>999.86500000000001</v>
      </c>
      <c r="L45" s="63">
        <v>-183.673</v>
      </c>
      <c r="M45" s="63">
        <v>0</v>
      </c>
      <c r="N45" s="65">
        <v>0</v>
      </c>
    </row>
    <row r="46" spans="1:14" x14ac:dyDescent="0.2">
      <c r="A46" s="62" t="s">
        <v>162</v>
      </c>
      <c r="B46" s="63">
        <v>9800</v>
      </c>
      <c r="C46" s="64">
        <v>1.01</v>
      </c>
      <c r="D46" s="64"/>
      <c r="E46" s="64">
        <v>1.1556709704000001</v>
      </c>
      <c r="F46" s="63">
        <v>8479.9222709999995</v>
      </c>
      <c r="G46" s="63">
        <v>614.361716</v>
      </c>
      <c r="H46" s="64">
        <v>1.1556709696</v>
      </c>
      <c r="I46" s="63">
        <v>710</v>
      </c>
      <c r="J46" s="63">
        <v>8710.1350000000002</v>
      </c>
      <c r="K46" s="63">
        <v>1089.865</v>
      </c>
      <c r="L46" s="63">
        <v>90</v>
      </c>
      <c r="M46" s="63">
        <v>0</v>
      </c>
      <c r="N46" s="65">
        <v>0</v>
      </c>
    </row>
    <row r="47" spans="1:14" x14ac:dyDescent="0.2">
      <c r="A47" s="62" t="s">
        <v>163</v>
      </c>
      <c r="B47" s="63">
        <v>9400</v>
      </c>
      <c r="C47" s="64">
        <v>1.02</v>
      </c>
      <c r="D47" s="64"/>
      <c r="E47" s="64">
        <v>1.1787843898999999</v>
      </c>
      <c r="F47" s="63">
        <v>7974.3166609999998</v>
      </c>
      <c r="G47" s="63">
        <v>-505.60561000000001</v>
      </c>
      <c r="H47" s="64">
        <v>1.1556715124000001</v>
      </c>
      <c r="I47" s="63">
        <v>-584.31399999999996</v>
      </c>
      <c r="J47" s="63">
        <v>8125.8209999999999</v>
      </c>
      <c r="K47" s="63">
        <v>1274.1790000000001</v>
      </c>
      <c r="L47" s="63">
        <v>184.31399999999999</v>
      </c>
      <c r="M47" s="63">
        <v>0</v>
      </c>
      <c r="N47" s="65">
        <v>0</v>
      </c>
    </row>
    <row r="48" spans="1:14" x14ac:dyDescent="0.2">
      <c r="A48" s="62" t="s">
        <v>164</v>
      </c>
      <c r="B48" s="63">
        <v>9500</v>
      </c>
      <c r="C48" s="64">
        <v>1.01</v>
      </c>
      <c r="D48" s="64"/>
      <c r="E48" s="64">
        <v>1.1905722338</v>
      </c>
      <c r="F48" s="63">
        <v>7979.3562540000003</v>
      </c>
      <c r="G48" s="63">
        <v>5.039593</v>
      </c>
      <c r="H48" s="64">
        <v>1.1905723339000001</v>
      </c>
      <c r="I48" s="63">
        <v>6</v>
      </c>
      <c r="J48" s="63">
        <v>8131.8209999999999</v>
      </c>
      <c r="K48" s="63">
        <v>1368.1790000000001</v>
      </c>
      <c r="L48" s="63">
        <v>94</v>
      </c>
      <c r="M48" s="63">
        <v>0</v>
      </c>
      <c r="N48" s="65">
        <v>0</v>
      </c>
    </row>
    <row r="50" spans="1:14" x14ac:dyDescent="0.2">
      <c r="A50" s="51" t="s">
        <v>205</v>
      </c>
      <c r="B50" s="49"/>
      <c r="C50" s="50"/>
      <c r="D50" s="50"/>
      <c r="E50" s="50"/>
      <c r="F50" s="49"/>
      <c r="G50" s="49"/>
      <c r="H50" s="50"/>
      <c r="I50" s="49"/>
      <c r="J50" s="49"/>
      <c r="K50" s="49"/>
      <c r="L50" s="49"/>
      <c r="M50" s="49"/>
      <c r="N50" s="49"/>
    </row>
    <row r="51" spans="1:14" x14ac:dyDescent="0.2">
      <c r="A51" s="51" t="s">
        <v>118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1" t="s">
        <v>181</v>
      </c>
      <c r="B52" s="49" t="s">
        <v>182</v>
      </c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53" t="s">
        <v>121</v>
      </c>
      <c r="B53" s="53"/>
      <c r="C53" s="54" t="s">
        <v>122</v>
      </c>
      <c r="D53" s="54"/>
      <c r="E53" s="54" t="s">
        <v>123</v>
      </c>
      <c r="F53" s="55" t="s">
        <v>124</v>
      </c>
      <c r="G53" s="55" t="s">
        <v>125</v>
      </c>
      <c r="H53" s="54" t="s">
        <v>123</v>
      </c>
      <c r="I53" s="55" t="s">
        <v>121</v>
      </c>
      <c r="J53" s="55" t="s">
        <v>126</v>
      </c>
      <c r="K53" s="55" t="s">
        <v>121</v>
      </c>
      <c r="L53" s="55" t="s">
        <v>121</v>
      </c>
      <c r="M53" s="55" t="s">
        <v>121</v>
      </c>
      <c r="N53" s="55" t="s">
        <v>127</v>
      </c>
    </row>
    <row r="54" spans="1:14" x14ac:dyDescent="0.2">
      <c r="A54" s="53" t="s">
        <v>121</v>
      </c>
      <c r="B54" s="55" t="s">
        <v>128</v>
      </c>
      <c r="C54" s="54" t="s">
        <v>129</v>
      </c>
      <c r="D54" s="54"/>
      <c r="E54" s="54" t="s">
        <v>129</v>
      </c>
      <c r="F54" s="55" t="s">
        <v>130</v>
      </c>
      <c r="G54" s="55" t="s">
        <v>130</v>
      </c>
      <c r="H54" s="54" t="s">
        <v>131</v>
      </c>
      <c r="I54" s="55" t="s">
        <v>132</v>
      </c>
      <c r="J54" s="55" t="s">
        <v>133</v>
      </c>
      <c r="K54" s="55" t="s">
        <v>134</v>
      </c>
      <c r="L54" s="55" t="s">
        <v>134</v>
      </c>
      <c r="M54" s="55" t="s">
        <v>135</v>
      </c>
      <c r="N54" s="55" t="s">
        <v>136</v>
      </c>
    </row>
    <row r="55" spans="1:14" x14ac:dyDescent="0.2">
      <c r="A55" s="53" t="s">
        <v>137</v>
      </c>
      <c r="B55" s="55" t="s">
        <v>138</v>
      </c>
      <c r="C55" s="54" t="s">
        <v>139</v>
      </c>
      <c r="D55" s="54"/>
      <c r="E55" s="54" t="s">
        <v>140</v>
      </c>
      <c r="F55" s="55" t="s">
        <v>141</v>
      </c>
      <c r="G55" s="55" t="s">
        <v>141</v>
      </c>
      <c r="H55" s="54" t="s">
        <v>139</v>
      </c>
      <c r="I55" s="55" t="s">
        <v>142</v>
      </c>
      <c r="J55" s="55" t="s">
        <v>124</v>
      </c>
      <c r="K55" s="55" t="s">
        <v>143</v>
      </c>
      <c r="L55" s="55" t="s">
        <v>144</v>
      </c>
      <c r="M55" s="55" t="s">
        <v>130</v>
      </c>
      <c r="N55" s="55" t="s">
        <v>145</v>
      </c>
    </row>
    <row r="56" spans="1:14" x14ac:dyDescent="0.2">
      <c r="A56" s="57" t="s">
        <v>147</v>
      </c>
      <c r="B56" s="58">
        <v>4000</v>
      </c>
      <c r="C56" s="59">
        <v>1</v>
      </c>
      <c r="D56" s="59"/>
      <c r="E56" s="59">
        <v>1</v>
      </c>
      <c r="F56" s="58">
        <v>4000</v>
      </c>
      <c r="G56" s="58">
        <v>4000</v>
      </c>
      <c r="H56" s="59">
        <v>1</v>
      </c>
      <c r="I56" s="58">
        <v>4000</v>
      </c>
      <c r="J56" s="58">
        <v>4000</v>
      </c>
      <c r="K56" s="58">
        <v>0</v>
      </c>
      <c r="L56" s="58">
        <v>0</v>
      </c>
      <c r="M56" s="58">
        <v>3942.308</v>
      </c>
      <c r="N56" s="60">
        <v>3942.308</v>
      </c>
    </row>
    <row r="57" spans="1:14" x14ac:dyDescent="0.2">
      <c r="A57" s="62" t="s">
        <v>148</v>
      </c>
      <c r="B57" s="63">
        <v>4100</v>
      </c>
      <c r="C57" s="64">
        <v>1.04</v>
      </c>
      <c r="D57" s="64"/>
      <c r="E57" s="64">
        <v>1.0400000001</v>
      </c>
      <c r="F57" s="63">
        <v>3942.3076919999999</v>
      </c>
      <c r="G57" s="63">
        <v>-57.692307999999997</v>
      </c>
      <c r="H57" s="64">
        <v>0.99999466130000003</v>
      </c>
      <c r="I57" s="63">
        <v>-57.692</v>
      </c>
      <c r="J57" s="63">
        <v>3942.308</v>
      </c>
      <c r="K57" s="63">
        <v>157.69200000000001</v>
      </c>
      <c r="L57" s="63">
        <v>157.69200000000001</v>
      </c>
      <c r="M57" s="63">
        <v>0</v>
      </c>
      <c r="N57" s="65">
        <v>0</v>
      </c>
    </row>
    <row r="58" spans="1:14" x14ac:dyDescent="0.2">
      <c r="A58" s="62" t="s">
        <v>149</v>
      </c>
      <c r="B58" s="63">
        <v>4200</v>
      </c>
      <c r="C58" s="64">
        <v>0.99</v>
      </c>
      <c r="D58" s="64"/>
      <c r="E58" s="64">
        <v>1.0296000001000001</v>
      </c>
      <c r="F58" s="63">
        <v>4079.2540789999998</v>
      </c>
      <c r="G58" s="63">
        <v>136.94638699999999</v>
      </c>
      <c r="H58" s="64">
        <v>1.0295999996</v>
      </c>
      <c r="I58" s="63">
        <v>141</v>
      </c>
      <c r="J58" s="63">
        <v>4083.308</v>
      </c>
      <c r="K58" s="63">
        <v>116.69199999999999</v>
      </c>
      <c r="L58" s="63">
        <v>-41</v>
      </c>
      <c r="M58" s="63">
        <v>136.946</v>
      </c>
      <c r="N58" s="65">
        <v>141</v>
      </c>
    </row>
    <row r="59" spans="1:14" x14ac:dyDescent="0.2">
      <c r="A59" s="62" t="s">
        <v>150</v>
      </c>
      <c r="B59" s="63">
        <v>5000</v>
      </c>
      <c r="C59" s="64">
        <v>1.01</v>
      </c>
      <c r="D59" s="64"/>
      <c r="E59" s="64">
        <v>1.0398959999999999</v>
      </c>
      <c r="F59" s="63">
        <v>4808.1731250000003</v>
      </c>
      <c r="G59" s="63">
        <v>728.91904599999998</v>
      </c>
      <c r="H59" s="64">
        <v>1.0398959995999999</v>
      </c>
      <c r="I59" s="63">
        <v>758</v>
      </c>
      <c r="J59" s="63">
        <v>4841.308</v>
      </c>
      <c r="K59" s="63">
        <v>158.69200000000001</v>
      </c>
      <c r="L59" s="63">
        <v>42</v>
      </c>
      <c r="M59" s="63">
        <v>728.91899999999998</v>
      </c>
      <c r="N59" s="65">
        <v>758</v>
      </c>
    </row>
    <row r="60" spans="1:14" x14ac:dyDescent="0.2">
      <c r="A60" s="62" t="s">
        <v>151</v>
      </c>
      <c r="B60" s="63">
        <v>5500</v>
      </c>
      <c r="C60" s="64">
        <v>1.01</v>
      </c>
      <c r="D60" s="64"/>
      <c r="E60" s="64">
        <v>1.0502949599</v>
      </c>
      <c r="F60" s="63">
        <v>5236.6241959999998</v>
      </c>
      <c r="G60" s="63">
        <v>428.45107100000001</v>
      </c>
      <c r="H60" s="64">
        <v>1.0502949588999999</v>
      </c>
      <c r="I60" s="63">
        <v>450</v>
      </c>
      <c r="J60" s="63">
        <v>5291.308</v>
      </c>
      <c r="K60" s="63">
        <v>208.69200000000001</v>
      </c>
      <c r="L60" s="63">
        <v>50</v>
      </c>
      <c r="M60" s="63">
        <v>428.45100000000002</v>
      </c>
      <c r="N60" s="65">
        <v>450</v>
      </c>
    </row>
    <row r="61" spans="1:14" x14ac:dyDescent="0.2">
      <c r="A61" s="62" t="s">
        <v>152</v>
      </c>
      <c r="B61" s="63">
        <v>6000</v>
      </c>
      <c r="C61" s="64">
        <v>0.95</v>
      </c>
      <c r="D61" s="64"/>
      <c r="E61" s="64">
        <v>0.99778021189999999</v>
      </c>
      <c r="F61" s="63">
        <v>6013.3483589999996</v>
      </c>
      <c r="G61" s="63">
        <v>776.72416299999998</v>
      </c>
      <c r="H61" s="64">
        <v>0.997780212</v>
      </c>
      <c r="I61" s="63">
        <v>775</v>
      </c>
      <c r="J61" s="63">
        <v>6066.308</v>
      </c>
      <c r="K61" s="63">
        <v>-66.308000000000007</v>
      </c>
      <c r="L61" s="63">
        <v>-275</v>
      </c>
      <c r="M61" s="63">
        <v>776.72400000000005</v>
      </c>
      <c r="N61" s="65">
        <v>775</v>
      </c>
    </row>
    <row r="62" spans="1:14" x14ac:dyDescent="0.2">
      <c r="A62" s="62" t="s">
        <v>153</v>
      </c>
      <c r="B62" s="63">
        <v>7900</v>
      </c>
      <c r="C62" s="64">
        <v>1.02</v>
      </c>
      <c r="D62" s="64"/>
      <c r="E62" s="64">
        <v>1.0177358163000001</v>
      </c>
      <c r="F62" s="63">
        <v>7762.3287630000004</v>
      </c>
      <c r="G62" s="63">
        <v>1748.9804039999999</v>
      </c>
      <c r="H62" s="64">
        <v>1.0177358167999999</v>
      </c>
      <c r="I62" s="63">
        <v>1780</v>
      </c>
      <c r="J62" s="63">
        <v>7846.308</v>
      </c>
      <c r="K62" s="63">
        <v>53.692</v>
      </c>
      <c r="L62" s="63">
        <v>120</v>
      </c>
      <c r="M62" s="63">
        <v>1324.7639999999999</v>
      </c>
      <c r="N62" s="65">
        <v>1348.26</v>
      </c>
    </row>
    <row r="63" spans="1:14" x14ac:dyDescent="0.2">
      <c r="A63" s="62" t="s">
        <v>154</v>
      </c>
      <c r="B63" s="63">
        <v>8200</v>
      </c>
      <c r="C63" s="64">
        <v>1.03</v>
      </c>
      <c r="D63" s="64"/>
      <c r="E63" s="64">
        <v>1.0482678907</v>
      </c>
      <c r="F63" s="63">
        <v>7822.4279049999996</v>
      </c>
      <c r="G63" s="63">
        <v>60.099142000000001</v>
      </c>
      <c r="H63" s="64">
        <v>1.0482678771</v>
      </c>
      <c r="I63" s="63">
        <v>63</v>
      </c>
      <c r="J63" s="63">
        <v>7909.308</v>
      </c>
      <c r="K63" s="63">
        <v>290.69200000000001</v>
      </c>
      <c r="L63" s="63">
        <v>237</v>
      </c>
      <c r="M63" s="63">
        <v>0</v>
      </c>
      <c r="N63" s="65">
        <v>0</v>
      </c>
    </row>
    <row r="64" spans="1:14" x14ac:dyDescent="0.2">
      <c r="A64" s="62" t="s">
        <v>155</v>
      </c>
      <c r="B64" s="63">
        <v>8000</v>
      </c>
      <c r="C64" s="64">
        <v>1.04</v>
      </c>
      <c r="D64" s="64"/>
      <c r="E64" s="64">
        <v>1.0901986063</v>
      </c>
      <c r="F64" s="63">
        <v>7338.1124810000001</v>
      </c>
      <c r="G64" s="63">
        <v>-484.31542400000001</v>
      </c>
      <c r="H64" s="64">
        <v>1.0215243527</v>
      </c>
      <c r="I64" s="63">
        <v>-494.74</v>
      </c>
      <c r="J64" s="63">
        <v>7414.5680000000002</v>
      </c>
      <c r="K64" s="63">
        <v>585.43200000000002</v>
      </c>
      <c r="L64" s="63">
        <v>294.74</v>
      </c>
      <c r="M64" s="63">
        <v>0</v>
      </c>
      <c r="N64" s="65">
        <v>0</v>
      </c>
    </row>
    <row r="65" spans="1:14" x14ac:dyDescent="0.2">
      <c r="A65" s="62" t="s">
        <v>156</v>
      </c>
      <c r="B65" s="63">
        <v>8500</v>
      </c>
      <c r="C65" s="64">
        <v>1.01</v>
      </c>
      <c r="D65" s="64"/>
      <c r="E65" s="64">
        <v>1.1011005923999999</v>
      </c>
      <c r="F65" s="63">
        <v>7719.5490209999998</v>
      </c>
      <c r="G65" s="63">
        <v>381.43653999999998</v>
      </c>
      <c r="H65" s="64">
        <v>1.1011005920000001</v>
      </c>
      <c r="I65" s="63">
        <v>420</v>
      </c>
      <c r="J65" s="63">
        <v>7834.5680000000002</v>
      </c>
      <c r="K65" s="63">
        <v>665.43200000000002</v>
      </c>
      <c r="L65" s="63">
        <v>80</v>
      </c>
      <c r="M65" s="63">
        <v>381.43700000000001</v>
      </c>
      <c r="N65" s="65">
        <v>420</v>
      </c>
    </row>
    <row r="66" spans="1:14" x14ac:dyDescent="0.2">
      <c r="A66" s="62" t="s">
        <v>157</v>
      </c>
      <c r="B66" s="63">
        <v>9000</v>
      </c>
      <c r="C66" s="64">
        <v>0.98</v>
      </c>
      <c r="D66" s="64"/>
      <c r="E66" s="64">
        <v>1.0790785806000001</v>
      </c>
      <c r="F66" s="63">
        <v>8340.449122</v>
      </c>
      <c r="G66" s="63">
        <v>620.90010099999995</v>
      </c>
      <c r="H66" s="64">
        <v>1.0790785811000001</v>
      </c>
      <c r="I66" s="63">
        <v>670</v>
      </c>
      <c r="J66" s="63">
        <v>8504.5679999999993</v>
      </c>
      <c r="K66" s="63">
        <v>495.43200000000002</v>
      </c>
      <c r="L66" s="63">
        <v>-170</v>
      </c>
      <c r="M66" s="63">
        <v>55.505000000000003</v>
      </c>
      <c r="N66" s="65">
        <v>59.893999999999998</v>
      </c>
    </row>
    <row r="67" spans="1:14" x14ac:dyDescent="0.2">
      <c r="A67" s="62" t="s">
        <v>158</v>
      </c>
      <c r="B67" s="63">
        <v>8800</v>
      </c>
      <c r="C67" s="64">
        <v>1.04</v>
      </c>
      <c r="D67" s="64"/>
      <c r="E67" s="64">
        <v>1.1222417237</v>
      </c>
      <c r="F67" s="63">
        <v>7841.4478929999996</v>
      </c>
      <c r="G67" s="63">
        <v>-499.00122900000002</v>
      </c>
      <c r="H67" s="64">
        <v>1.0790795066000001</v>
      </c>
      <c r="I67" s="63">
        <v>-538.46199999999999</v>
      </c>
      <c r="J67" s="63">
        <v>7966.1059999999998</v>
      </c>
      <c r="K67" s="63">
        <v>833.89400000000001</v>
      </c>
      <c r="L67" s="63">
        <v>338.46199999999999</v>
      </c>
      <c r="M67" s="63">
        <v>0</v>
      </c>
      <c r="N67" s="65">
        <v>0</v>
      </c>
    </row>
    <row r="68" spans="1:14" x14ac:dyDescent="0.2">
      <c r="A68" s="62" t="s">
        <v>159</v>
      </c>
      <c r="B68" s="63">
        <v>8900</v>
      </c>
      <c r="C68" s="64">
        <v>1.02</v>
      </c>
      <c r="D68" s="64"/>
      <c r="E68" s="64">
        <v>1.1446865582000001</v>
      </c>
      <c r="F68" s="63">
        <v>7775.0541720000001</v>
      </c>
      <c r="G68" s="63">
        <v>-66.393720999999999</v>
      </c>
      <c r="H68" s="64">
        <v>1.0790779447000001</v>
      </c>
      <c r="I68" s="63">
        <v>-71.644000000000005</v>
      </c>
      <c r="J68" s="63">
        <v>7894.4620000000004</v>
      </c>
      <c r="K68" s="63">
        <v>1005.538</v>
      </c>
      <c r="L68" s="63">
        <v>171.64400000000001</v>
      </c>
      <c r="M68" s="63">
        <v>0</v>
      </c>
      <c r="N68" s="65">
        <v>0</v>
      </c>
    </row>
    <row r="69" spans="1:14" x14ac:dyDescent="0.2">
      <c r="A69" s="62" t="s">
        <v>160</v>
      </c>
      <c r="B69" s="63">
        <v>9400</v>
      </c>
      <c r="C69" s="64">
        <v>1.02</v>
      </c>
      <c r="D69" s="64"/>
      <c r="E69" s="64">
        <v>1.1675802894</v>
      </c>
      <c r="F69" s="63">
        <v>8050.8382039999997</v>
      </c>
      <c r="G69" s="63">
        <v>275.78403200000002</v>
      </c>
      <c r="H69" s="64">
        <v>1.1675802898000001</v>
      </c>
      <c r="I69" s="63">
        <v>322</v>
      </c>
      <c r="J69" s="63">
        <v>8216.4619999999995</v>
      </c>
      <c r="K69" s="63">
        <v>1183.538</v>
      </c>
      <c r="L69" s="63">
        <v>178</v>
      </c>
      <c r="M69" s="63">
        <v>90.506</v>
      </c>
      <c r="N69" s="65">
        <v>105.673</v>
      </c>
    </row>
    <row r="70" spans="1:14" x14ac:dyDescent="0.2">
      <c r="A70" s="62" t="s">
        <v>161</v>
      </c>
      <c r="B70" s="63">
        <v>9000</v>
      </c>
      <c r="C70" s="64">
        <v>0.98</v>
      </c>
      <c r="D70" s="64"/>
      <c r="E70" s="64">
        <v>1.1442286836</v>
      </c>
      <c r="F70" s="63">
        <v>7865.560555</v>
      </c>
      <c r="G70" s="63">
        <v>-185.277649</v>
      </c>
      <c r="H70" s="64">
        <v>1.1675828205000001</v>
      </c>
      <c r="I70" s="63">
        <v>-216.327</v>
      </c>
      <c r="J70" s="63">
        <v>8000.1350000000002</v>
      </c>
      <c r="K70" s="63">
        <v>999.86500000000001</v>
      </c>
      <c r="L70" s="63">
        <v>-183.673</v>
      </c>
      <c r="M70" s="63">
        <v>0</v>
      </c>
      <c r="N70" s="65">
        <v>0</v>
      </c>
    </row>
    <row r="71" spans="1:14" x14ac:dyDescent="0.2">
      <c r="A71" s="62" t="s">
        <v>162</v>
      </c>
      <c r="B71" s="63">
        <v>9800</v>
      </c>
      <c r="C71" s="64">
        <v>1.01</v>
      </c>
      <c r="D71" s="64"/>
      <c r="E71" s="64">
        <v>1.1556709704000001</v>
      </c>
      <c r="F71" s="63">
        <v>8479.9222709999995</v>
      </c>
      <c r="G71" s="63">
        <v>614.361716</v>
      </c>
      <c r="H71" s="64">
        <v>1.1556709696</v>
      </c>
      <c r="I71" s="63">
        <v>710</v>
      </c>
      <c r="J71" s="63">
        <v>8710.1350000000002</v>
      </c>
      <c r="K71" s="63">
        <v>1089.865</v>
      </c>
      <c r="L71" s="63">
        <v>90</v>
      </c>
      <c r="M71" s="63">
        <v>108.756</v>
      </c>
      <c r="N71" s="65">
        <v>125.68600000000001</v>
      </c>
    </row>
    <row r="72" spans="1:14" x14ac:dyDescent="0.2">
      <c r="A72" s="62" t="s">
        <v>163</v>
      </c>
      <c r="B72" s="63">
        <v>9400</v>
      </c>
      <c r="C72" s="64">
        <v>1.02</v>
      </c>
      <c r="D72" s="64"/>
      <c r="E72" s="64">
        <v>1.1787843898999999</v>
      </c>
      <c r="F72" s="63">
        <v>7974.3166609999998</v>
      </c>
      <c r="G72" s="63">
        <v>-505.60561000000001</v>
      </c>
      <c r="H72" s="64">
        <v>1.1556715124000001</v>
      </c>
      <c r="I72" s="63">
        <v>-584.31399999999996</v>
      </c>
      <c r="J72" s="63">
        <v>8125.8209999999999</v>
      </c>
      <c r="K72" s="63">
        <v>1274.1790000000001</v>
      </c>
      <c r="L72" s="63">
        <v>184.31399999999999</v>
      </c>
      <c r="M72" s="63">
        <v>0</v>
      </c>
      <c r="N72" s="65">
        <v>0</v>
      </c>
    </row>
    <row r="73" spans="1:14" x14ac:dyDescent="0.2">
      <c r="A73" s="62" t="s">
        <v>164</v>
      </c>
      <c r="B73" s="63">
        <v>9500</v>
      </c>
      <c r="C73" s="64">
        <v>1.01</v>
      </c>
      <c r="D73" s="64"/>
      <c r="E73" s="64">
        <v>1.1905722338</v>
      </c>
      <c r="F73" s="63">
        <v>7979.3562540000003</v>
      </c>
      <c r="G73" s="63">
        <v>5.039593</v>
      </c>
      <c r="H73" s="64">
        <v>1.1905723339000001</v>
      </c>
      <c r="I73" s="63">
        <v>6</v>
      </c>
      <c r="J73" s="63">
        <v>8131.8209999999999</v>
      </c>
      <c r="K73" s="63">
        <v>1368.1790000000001</v>
      </c>
      <c r="L73" s="63">
        <v>94</v>
      </c>
      <c r="M73" s="63">
        <v>5.04</v>
      </c>
      <c r="N73" s="65">
        <v>6</v>
      </c>
    </row>
    <row r="74" spans="1:14" x14ac:dyDescent="0.2">
      <c r="A74" s="62" t="s">
        <v>176</v>
      </c>
      <c r="B74" s="63">
        <v>10000</v>
      </c>
      <c r="C74" s="64">
        <v>1.0111619999999999</v>
      </c>
      <c r="D74" s="64"/>
      <c r="E74" s="64">
        <v>1.2038619893</v>
      </c>
      <c r="F74" s="63">
        <v>8306.6</v>
      </c>
      <c r="G74" s="63">
        <v>327.24374599999999</v>
      </c>
      <c r="H74" s="64">
        <v>1.2038610510000001</v>
      </c>
      <c r="I74" s="63">
        <v>393.95600000000002</v>
      </c>
      <c r="J74" s="63">
        <v>8525.777</v>
      </c>
      <c r="K74" s="63">
        <v>1474.223</v>
      </c>
      <c r="L74" s="63">
        <v>106.044</v>
      </c>
      <c r="M74" s="63">
        <v>146.32499999999999</v>
      </c>
      <c r="N74" s="65">
        <v>176.15600000000001</v>
      </c>
    </row>
    <row r="75" spans="1:14" x14ac:dyDescent="0.2">
      <c r="A75" s="62" t="s">
        <v>177</v>
      </c>
      <c r="B75" s="63">
        <v>10000</v>
      </c>
      <c r="C75" s="64">
        <v>0.98502800000000001</v>
      </c>
      <c r="D75" s="64"/>
      <c r="E75" s="64">
        <v>1.1858377307000001</v>
      </c>
      <c r="F75" s="63">
        <v>8432.8569929999994</v>
      </c>
      <c r="G75" s="63">
        <v>126.25699299999999</v>
      </c>
      <c r="H75" s="64">
        <v>1.1858377307000001</v>
      </c>
      <c r="I75" s="63">
        <v>149.72</v>
      </c>
      <c r="J75" s="63">
        <v>8675.4969999999994</v>
      </c>
      <c r="K75" s="63">
        <v>1324.5029999999999</v>
      </c>
      <c r="L75" s="63">
        <v>-149.72</v>
      </c>
      <c r="M75" s="63">
        <v>0</v>
      </c>
      <c r="N75" s="65">
        <v>0</v>
      </c>
    </row>
    <row r="76" spans="1:14" x14ac:dyDescent="0.2">
      <c r="A76" s="62" t="s">
        <v>178</v>
      </c>
      <c r="B76" s="63">
        <v>10000</v>
      </c>
      <c r="C76" s="64">
        <v>1.037803</v>
      </c>
      <c r="D76" s="64"/>
      <c r="E76" s="64">
        <v>1.23066597</v>
      </c>
      <c r="F76" s="63">
        <v>8125.68174</v>
      </c>
      <c r="G76" s="63">
        <v>-307.175253</v>
      </c>
      <c r="H76" s="64">
        <v>1.1964529990999999</v>
      </c>
      <c r="I76" s="63">
        <v>-367.52100000000002</v>
      </c>
      <c r="J76" s="63">
        <v>8307.9770000000008</v>
      </c>
      <c r="K76" s="63">
        <v>1692.0229999999999</v>
      </c>
      <c r="L76" s="63">
        <v>367.52100000000002</v>
      </c>
      <c r="M76" s="63">
        <v>0</v>
      </c>
      <c r="N76" s="65">
        <v>0</v>
      </c>
    </row>
    <row r="77" spans="1:14" x14ac:dyDescent="0.2">
      <c r="A77" s="69"/>
      <c r="B77" s="70"/>
      <c r="C77" s="74"/>
      <c r="D77" s="74"/>
      <c r="E77" s="74"/>
      <c r="F77" s="70"/>
      <c r="G77" s="70">
        <v>8125.6817399999991</v>
      </c>
      <c r="H77" s="74">
        <v>1.0224343342297821</v>
      </c>
      <c r="I77" s="70">
        <v>8307.9759999999969</v>
      </c>
      <c r="J77" s="70"/>
      <c r="K77" s="70"/>
      <c r="L77" s="70">
        <v>1692.0240000000001</v>
      </c>
      <c r="M77" s="70">
        <v>8125.6810000000005</v>
      </c>
      <c r="N77" s="81">
        <v>8307.9770000000008</v>
      </c>
    </row>
  </sheetData>
  <printOptions horizontalCentered="1"/>
  <pageMargins left="0.4" right="0.25" top="1" bottom="1" header="0.5" footer="0.5"/>
  <pageSetup scale="40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W72"/>
  <sheetViews>
    <sheetView zoomScale="85" zoomScaleNormal="85" workbookViewId="0">
      <pane ySplit="9" topLeftCell="A10" activePane="bottomLeft" state="frozen"/>
      <selection sqref="A1:M50"/>
      <selection pane="bottomLeft" activeCell="A10" sqref="A10"/>
    </sheetView>
  </sheetViews>
  <sheetFormatPr defaultColWidth="8.85546875" defaultRowHeight="12.75" x14ac:dyDescent="0.2"/>
  <cols>
    <col min="1" max="1" width="3.5703125" style="98" customWidth="1"/>
    <col min="2" max="2" width="2.85546875" style="68" customWidth="1"/>
    <col min="3" max="3" width="9.140625" style="68" customWidth="1"/>
    <col min="4" max="4" width="11.7109375" style="68" customWidth="1"/>
    <col min="5" max="6" width="10.28515625" style="68" customWidth="1"/>
    <col min="7" max="8" width="11" style="68" customWidth="1"/>
    <col min="9" max="9" width="11" style="100" customWidth="1"/>
    <col min="10" max="10" width="10" style="98" customWidth="1"/>
    <col min="11" max="12" width="10.28515625" style="68" customWidth="1"/>
    <col min="13" max="13" width="11" style="68" customWidth="1"/>
    <col min="14" max="14" width="8.85546875" style="68"/>
    <col min="15" max="15" width="12.7109375" style="68" customWidth="1"/>
    <col min="16" max="17" width="8.85546875" style="68"/>
    <col min="18" max="18" width="13.7109375" style="68" customWidth="1"/>
    <col min="19" max="19" width="11.85546875" style="68" bestFit="1" customWidth="1"/>
    <col min="20" max="20" width="8.85546875" style="68"/>
    <col min="21" max="21" width="9.5703125" style="68" bestFit="1" customWidth="1"/>
    <col min="22" max="23" width="11.28515625" style="68" customWidth="1"/>
    <col min="24" max="16384" width="8.85546875" style="68"/>
  </cols>
  <sheetData>
    <row r="1" spans="1:23" ht="18" x14ac:dyDescent="0.25">
      <c r="C1" s="99" t="s">
        <v>229</v>
      </c>
      <c r="O1" s="99" t="s">
        <v>230</v>
      </c>
    </row>
    <row r="2" spans="1:23" ht="18" x14ac:dyDescent="0.25">
      <c r="C2" s="99" t="s">
        <v>231</v>
      </c>
    </row>
    <row r="3" spans="1:23" ht="18" x14ac:dyDescent="0.25">
      <c r="C3" s="99" t="s">
        <v>222</v>
      </c>
    </row>
    <row r="4" spans="1:23" ht="15.75" x14ac:dyDescent="0.25">
      <c r="C4" s="148" t="s">
        <v>232</v>
      </c>
      <c r="D4" s="148"/>
      <c r="E4" s="148"/>
      <c r="F4" s="148"/>
      <c r="G4" s="148"/>
      <c r="H4" s="148"/>
      <c r="K4" s="148" t="s">
        <v>233</v>
      </c>
      <c r="L4" s="148"/>
      <c r="M4" s="148"/>
      <c r="N4" s="101"/>
    </row>
    <row r="5" spans="1:23" x14ac:dyDescent="0.2">
      <c r="G5" s="98" t="s">
        <v>234</v>
      </c>
      <c r="H5" s="98" t="s">
        <v>235</v>
      </c>
      <c r="I5" s="98" t="s">
        <v>236</v>
      </c>
      <c r="L5" s="98" t="s">
        <v>237</v>
      </c>
      <c r="M5" s="98" t="s">
        <v>238</v>
      </c>
    </row>
    <row r="6" spans="1:23" x14ac:dyDescent="0.2">
      <c r="A6" s="98">
        <v>6</v>
      </c>
      <c r="C6" s="98" t="s">
        <v>113</v>
      </c>
      <c r="D6" s="98" t="s">
        <v>114</v>
      </c>
      <c r="E6" s="98" t="s">
        <v>115</v>
      </c>
      <c r="F6" s="98" t="s">
        <v>116</v>
      </c>
      <c r="G6" s="98" t="s">
        <v>117</v>
      </c>
      <c r="H6" s="98" t="s">
        <v>239</v>
      </c>
      <c r="I6" s="102" t="s">
        <v>240</v>
      </c>
      <c r="K6" s="98" t="s">
        <v>241</v>
      </c>
      <c r="L6" s="98" t="s">
        <v>242</v>
      </c>
      <c r="M6" s="98" t="s">
        <v>243</v>
      </c>
    </row>
    <row r="7" spans="1:23" x14ac:dyDescent="0.2">
      <c r="A7" s="98">
        <f>A6+1</f>
        <v>7</v>
      </c>
      <c r="D7" s="98" t="s">
        <v>244</v>
      </c>
      <c r="E7" s="98"/>
      <c r="F7" s="98"/>
      <c r="G7" s="98" t="s">
        <v>245</v>
      </c>
      <c r="H7" s="98" t="s">
        <v>245</v>
      </c>
      <c r="I7" s="102" t="s">
        <v>246</v>
      </c>
      <c r="K7" s="98"/>
      <c r="L7" s="98" t="s">
        <v>245</v>
      </c>
      <c r="M7" s="98" t="s">
        <v>246</v>
      </c>
    </row>
    <row r="8" spans="1:23" x14ac:dyDescent="0.2">
      <c r="A8" s="98">
        <f t="shared" ref="A8:A50" si="0">A7+1</f>
        <v>8</v>
      </c>
      <c r="D8" s="98" t="s">
        <v>247</v>
      </c>
      <c r="E8" s="98" t="s">
        <v>248</v>
      </c>
      <c r="F8" s="98" t="s">
        <v>249</v>
      </c>
      <c r="G8" s="98" t="s">
        <v>250</v>
      </c>
      <c r="H8" s="98" t="s">
        <v>251</v>
      </c>
      <c r="I8" s="102" t="s">
        <v>252</v>
      </c>
      <c r="J8" s="98" t="s">
        <v>253</v>
      </c>
      <c r="K8" s="98" t="s">
        <v>254</v>
      </c>
      <c r="L8" s="98" t="s">
        <v>255</v>
      </c>
      <c r="M8" s="98" t="s">
        <v>95</v>
      </c>
    </row>
    <row r="9" spans="1:23" x14ac:dyDescent="0.2">
      <c r="A9" s="98">
        <f t="shared" si="0"/>
        <v>9</v>
      </c>
      <c r="D9" s="98" t="s">
        <v>256</v>
      </c>
      <c r="E9" s="98" t="s">
        <v>257</v>
      </c>
      <c r="F9" s="98" t="s">
        <v>257</v>
      </c>
      <c r="G9" s="98" t="s">
        <v>79</v>
      </c>
      <c r="H9" s="98" t="s">
        <v>79</v>
      </c>
      <c r="I9" s="102" t="s">
        <v>258</v>
      </c>
      <c r="J9" s="98" t="s">
        <v>259</v>
      </c>
      <c r="K9" s="98" t="s">
        <v>257</v>
      </c>
      <c r="L9" s="98" t="s">
        <v>79</v>
      </c>
      <c r="M9" s="98" t="s">
        <v>94</v>
      </c>
    </row>
    <row r="10" spans="1:23" x14ac:dyDescent="0.2">
      <c r="A10" s="98">
        <f t="shared" si="0"/>
        <v>10</v>
      </c>
      <c r="B10" s="147">
        <v>1996</v>
      </c>
      <c r="C10" s="68" t="s">
        <v>260</v>
      </c>
      <c r="D10" s="98">
        <v>21</v>
      </c>
      <c r="E10" s="103">
        <v>10</v>
      </c>
      <c r="F10" s="103">
        <v>10</v>
      </c>
      <c r="G10" s="103">
        <f>$D10*E10</f>
        <v>210</v>
      </c>
      <c r="H10" s="103">
        <f t="shared" ref="H10:H12" si="1">$D10*F10</f>
        <v>210</v>
      </c>
      <c r="I10" s="100">
        <f>H10/G10</f>
        <v>1</v>
      </c>
      <c r="J10" s="104">
        <f>D10/SUM($D$10:$D$12)</f>
        <v>0.11764705882352941</v>
      </c>
      <c r="K10" s="103">
        <v>10</v>
      </c>
      <c r="L10" s="103">
        <f>$D10*K10</f>
        <v>210</v>
      </c>
      <c r="M10" s="105">
        <f>H10/L10</f>
        <v>1</v>
      </c>
    </row>
    <row r="11" spans="1:23" x14ac:dyDescent="0.2">
      <c r="A11" s="98">
        <f t="shared" si="0"/>
        <v>11</v>
      </c>
      <c r="B11" s="147"/>
      <c r="C11" s="68" t="s">
        <v>261</v>
      </c>
      <c r="D11" s="98">
        <v>105</v>
      </c>
      <c r="E11" s="103">
        <v>7</v>
      </c>
      <c r="F11" s="103">
        <v>6.6</v>
      </c>
      <c r="G11" s="103">
        <f>$D11*E11</f>
        <v>735</v>
      </c>
      <c r="H11" s="103">
        <f t="shared" si="1"/>
        <v>693</v>
      </c>
      <c r="I11" s="100">
        <f t="shared" ref="I11:I48" si="2">H11/G11</f>
        <v>0.94285714285714284</v>
      </c>
      <c r="J11" s="104">
        <f t="shared" ref="J11:J12" si="3">D11/SUM($D$10:$D$12)</f>
        <v>0.58823529411764708</v>
      </c>
      <c r="K11" s="103">
        <v>7</v>
      </c>
      <c r="L11" s="103">
        <f>$D11*K11</f>
        <v>735</v>
      </c>
      <c r="M11" s="105">
        <f t="shared" ref="M11:M13" si="4">H11/L11</f>
        <v>0.94285714285714284</v>
      </c>
    </row>
    <row r="12" spans="1:23" x14ac:dyDescent="0.2">
      <c r="A12" s="98">
        <f t="shared" si="0"/>
        <v>12</v>
      </c>
      <c r="B12" s="147"/>
      <c r="C12" s="68" t="s">
        <v>262</v>
      </c>
      <c r="D12" s="98">
        <v>52.5</v>
      </c>
      <c r="E12" s="103">
        <v>20</v>
      </c>
      <c r="F12" s="103">
        <v>24</v>
      </c>
      <c r="G12" s="103">
        <f>$D12*E12</f>
        <v>1050</v>
      </c>
      <c r="H12" s="103">
        <f t="shared" si="1"/>
        <v>1260</v>
      </c>
      <c r="I12" s="100">
        <f t="shared" si="2"/>
        <v>1.2</v>
      </c>
      <c r="J12" s="104">
        <f t="shared" si="3"/>
        <v>0.29411764705882354</v>
      </c>
      <c r="K12" s="103">
        <v>20</v>
      </c>
      <c r="L12" s="103">
        <f>$D12*K12</f>
        <v>1050</v>
      </c>
      <c r="M12" s="105">
        <f t="shared" si="4"/>
        <v>1.2</v>
      </c>
    </row>
    <row r="13" spans="1:23" x14ac:dyDescent="0.2">
      <c r="A13" s="98">
        <f t="shared" si="0"/>
        <v>13</v>
      </c>
      <c r="B13" s="147"/>
      <c r="C13" s="68" t="s">
        <v>263</v>
      </c>
      <c r="E13" s="103"/>
      <c r="F13" s="103"/>
      <c r="G13" s="103">
        <f>SUM(G10:G12)</f>
        <v>1995</v>
      </c>
      <c r="H13" s="103">
        <f>SUM(H10:H12)</f>
        <v>2163</v>
      </c>
      <c r="I13" s="100">
        <f t="shared" si="2"/>
        <v>1.0842105263157895</v>
      </c>
      <c r="L13" s="103">
        <f>SUM(L10:L12)</f>
        <v>1995</v>
      </c>
      <c r="M13" s="105">
        <f t="shared" si="4"/>
        <v>1.0842105263157895</v>
      </c>
      <c r="O13" s="106"/>
      <c r="R13" s="107"/>
      <c r="S13" s="106"/>
    </row>
    <row r="14" spans="1:23" x14ac:dyDescent="0.2">
      <c r="A14" s="98">
        <f t="shared" si="0"/>
        <v>14</v>
      </c>
      <c r="B14" s="147"/>
      <c r="C14" s="68" t="s">
        <v>264</v>
      </c>
      <c r="I14" s="100">
        <v>1</v>
      </c>
      <c r="O14" s="106"/>
      <c r="P14" s="106"/>
      <c r="Q14" s="105"/>
      <c r="R14" s="107"/>
      <c r="S14" s="106"/>
      <c r="U14" s="108"/>
      <c r="V14" s="106"/>
      <c r="W14" s="106"/>
    </row>
    <row r="15" spans="1:23" x14ac:dyDescent="0.2">
      <c r="A15" s="98">
        <f t="shared" si="0"/>
        <v>15</v>
      </c>
      <c r="B15" s="147"/>
      <c r="C15" s="68" t="s">
        <v>265</v>
      </c>
      <c r="I15" s="100">
        <f>I13*I14</f>
        <v>1.0842105263157895</v>
      </c>
      <c r="J15" s="109" t="s">
        <v>266</v>
      </c>
      <c r="M15" s="105">
        <f>M13</f>
        <v>1.0842105263157895</v>
      </c>
      <c r="O15" s="106"/>
      <c r="P15" s="106"/>
      <c r="Q15" s="105"/>
      <c r="R15" s="107"/>
      <c r="S15" s="106"/>
      <c r="U15" s="108"/>
      <c r="V15" s="106"/>
      <c r="W15" s="106"/>
    </row>
    <row r="16" spans="1:23" x14ac:dyDescent="0.2">
      <c r="A16" s="98">
        <f t="shared" si="0"/>
        <v>16</v>
      </c>
      <c r="M16" s="105"/>
      <c r="O16" s="106"/>
      <c r="P16" s="106"/>
      <c r="Q16" s="105"/>
      <c r="R16" s="107"/>
      <c r="S16" s="106"/>
      <c r="U16" s="108"/>
      <c r="V16" s="106"/>
      <c r="W16" s="106"/>
    </row>
    <row r="17" spans="1:23" x14ac:dyDescent="0.2">
      <c r="A17" s="98">
        <f t="shared" si="0"/>
        <v>17</v>
      </c>
      <c r="B17" s="147">
        <v>1997</v>
      </c>
      <c r="C17" s="68" t="s">
        <v>260</v>
      </c>
      <c r="D17" s="110">
        <v>20.79</v>
      </c>
      <c r="E17" s="103">
        <f>F10</f>
        <v>10</v>
      </c>
      <c r="F17" s="103">
        <v>10</v>
      </c>
      <c r="G17" s="103">
        <f>$D17*E17</f>
        <v>207.89999999999998</v>
      </c>
      <c r="H17" s="103">
        <f t="shared" ref="H17:H19" si="5">$D17*F17</f>
        <v>207.89999999999998</v>
      </c>
      <c r="I17" s="100">
        <f t="shared" si="2"/>
        <v>1</v>
      </c>
      <c r="J17" s="104">
        <f>D17/SUM($D$17:$D$19)</f>
        <v>0.11764705882352941</v>
      </c>
      <c r="K17" s="103">
        <f>K10</f>
        <v>10</v>
      </c>
      <c r="L17" s="103">
        <f>$D17*K17</f>
        <v>207.89999999999998</v>
      </c>
      <c r="M17" s="105">
        <f>H17/L17</f>
        <v>1</v>
      </c>
      <c r="O17" s="106"/>
      <c r="P17" s="106"/>
      <c r="Q17" s="105"/>
      <c r="R17" s="107"/>
      <c r="S17" s="106"/>
      <c r="U17" s="108"/>
      <c r="V17" s="106"/>
      <c r="W17" s="106"/>
    </row>
    <row r="18" spans="1:23" x14ac:dyDescent="0.2">
      <c r="A18" s="98">
        <f t="shared" si="0"/>
        <v>18</v>
      </c>
      <c r="B18" s="147"/>
      <c r="C18" s="68" t="s">
        <v>261</v>
      </c>
      <c r="D18" s="110">
        <v>103.95</v>
      </c>
      <c r="E18" s="103">
        <f>F11</f>
        <v>6.6</v>
      </c>
      <c r="F18" s="103">
        <v>6.2</v>
      </c>
      <c r="G18" s="103">
        <f>$D18*E18</f>
        <v>686.06999999999994</v>
      </c>
      <c r="H18" s="103">
        <f t="shared" si="5"/>
        <v>644.49</v>
      </c>
      <c r="I18" s="100">
        <f t="shared" si="2"/>
        <v>0.93939393939393945</v>
      </c>
      <c r="J18" s="104">
        <f t="shared" ref="J18:J19" si="6">D18/SUM($D$17:$D$19)</f>
        <v>0.58823529411764708</v>
      </c>
      <c r="K18" s="103">
        <f>K11</f>
        <v>7</v>
      </c>
      <c r="L18" s="103">
        <f>$D18*K18</f>
        <v>727.65</v>
      </c>
      <c r="M18" s="105">
        <f t="shared" ref="M18:M20" si="7">H18/L18</f>
        <v>0.88571428571428579</v>
      </c>
    </row>
    <row r="19" spans="1:23" x14ac:dyDescent="0.2">
      <c r="A19" s="98">
        <f t="shared" si="0"/>
        <v>19</v>
      </c>
      <c r="B19" s="147"/>
      <c r="C19" s="68" t="s">
        <v>262</v>
      </c>
      <c r="D19" s="110">
        <v>51.975000000000001</v>
      </c>
      <c r="E19" s="103">
        <f>F12</f>
        <v>24</v>
      </c>
      <c r="F19" s="103">
        <v>28</v>
      </c>
      <c r="G19" s="103">
        <f>$D19*E19</f>
        <v>1247.4000000000001</v>
      </c>
      <c r="H19" s="103">
        <f t="shared" si="5"/>
        <v>1455.3</v>
      </c>
      <c r="I19" s="100">
        <f t="shared" si="2"/>
        <v>1.1666666666666665</v>
      </c>
      <c r="J19" s="104">
        <f t="shared" si="6"/>
        <v>0.29411764705882354</v>
      </c>
      <c r="K19" s="103">
        <f>K12</f>
        <v>20</v>
      </c>
      <c r="L19" s="103">
        <f>$D19*K19</f>
        <v>1039.5</v>
      </c>
      <c r="M19" s="105">
        <f t="shared" si="7"/>
        <v>1.4</v>
      </c>
    </row>
    <row r="20" spans="1:23" x14ac:dyDescent="0.2">
      <c r="A20" s="98">
        <f t="shared" si="0"/>
        <v>20</v>
      </c>
      <c r="B20" s="147"/>
      <c r="C20" s="68" t="s">
        <v>263</v>
      </c>
      <c r="E20" s="103"/>
      <c r="F20" s="103"/>
      <c r="G20" s="103">
        <f>SUM(G17:G19)</f>
        <v>2141.37</v>
      </c>
      <c r="H20" s="103">
        <f>SUM(H17:H19)</f>
        <v>2307.69</v>
      </c>
      <c r="I20" s="100">
        <f t="shared" si="2"/>
        <v>1.0776699029126215</v>
      </c>
      <c r="L20" s="103">
        <f>SUM(L17:L19)</f>
        <v>1975.05</v>
      </c>
      <c r="M20" s="105">
        <f t="shared" si="7"/>
        <v>1.168421052631579</v>
      </c>
    </row>
    <row r="21" spans="1:23" x14ac:dyDescent="0.2">
      <c r="A21" s="98">
        <f t="shared" si="0"/>
        <v>21</v>
      </c>
      <c r="B21" s="147"/>
      <c r="C21" s="68" t="s">
        <v>264</v>
      </c>
      <c r="I21" s="100">
        <f>I15</f>
        <v>1.0842105263157895</v>
      </c>
      <c r="M21" s="105"/>
    </row>
    <row r="22" spans="1:23" x14ac:dyDescent="0.2">
      <c r="A22" s="98">
        <f t="shared" si="0"/>
        <v>22</v>
      </c>
      <c r="B22" s="147"/>
      <c r="C22" s="68" t="s">
        <v>265</v>
      </c>
      <c r="I22" s="100">
        <f>I20*I21</f>
        <v>1.1684210526315792</v>
      </c>
      <c r="J22" s="109" t="s">
        <v>266</v>
      </c>
      <c r="M22" s="105">
        <f>M20/M13</f>
        <v>1.0776699029126213</v>
      </c>
    </row>
    <row r="23" spans="1:23" x14ac:dyDescent="0.2">
      <c r="A23" s="98">
        <f t="shared" si="0"/>
        <v>23</v>
      </c>
      <c r="M23" s="105"/>
    </row>
    <row r="24" spans="1:23" x14ac:dyDescent="0.2">
      <c r="A24" s="98">
        <f t="shared" si="0"/>
        <v>24</v>
      </c>
      <c r="B24" s="147">
        <v>1998</v>
      </c>
      <c r="C24" s="68" t="s">
        <v>260</v>
      </c>
      <c r="D24" s="110">
        <v>22.2453</v>
      </c>
      <c r="E24" s="103">
        <f>F17</f>
        <v>10</v>
      </c>
      <c r="F24" s="103">
        <v>10</v>
      </c>
      <c r="G24" s="103">
        <f>$D24*E24</f>
        <v>222.453</v>
      </c>
      <c r="H24" s="103">
        <f t="shared" ref="H24:H26" si="8">$D24*F24</f>
        <v>222.453</v>
      </c>
      <c r="I24" s="100">
        <f t="shared" si="2"/>
        <v>1</v>
      </c>
      <c r="J24" s="104">
        <f>D24/SUM($D$24:$D$26)</f>
        <v>0.1176470588235294</v>
      </c>
      <c r="K24" s="103">
        <f>K17</f>
        <v>10</v>
      </c>
      <c r="L24" s="103">
        <f>$D24*K24</f>
        <v>222.453</v>
      </c>
      <c r="M24" s="105">
        <f>H24/L24</f>
        <v>1</v>
      </c>
    </row>
    <row r="25" spans="1:23" x14ac:dyDescent="0.2">
      <c r="A25" s="98">
        <f t="shared" si="0"/>
        <v>25</v>
      </c>
      <c r="B25" s="147"/>
      <c r="C25" s="68" t="s">
        <v>261</v>
      </c>
      <c r="D25" s="110">
        <v>111.22650000000002</v>
      </c>
      <c r="E25" s="103">
        <f>F18</f>
        <v>6.2</v>
      </c>
      <c r="F25" s="103">
        <v>5.8</v>
      </c>
      <c r="G25" s="103">
        <f>$D25*E25</f>
        <v>689.60430000000008</v>
      </c>
      <c r="H25" s="103">
        <f t="shared" si="8"/>
        <v>645.11370000000011</v>
      </c>
      <c r="I25" s="100">
        <f t="shared" si="2"/>
        <v>0.93548387096774199</v>
      </c>
      <c r="J25" s="104">
        <f t="shared" ref="J25:J26" si="9">D25/SUM($D$24:$D$26)</f>
        <v>0.58823529411764708</v>
      </c>
      <c r="K25" s="103">
        <f>K18</f>
        <v>7</v>
      </c>
      <c r="L25" s="103">
        <f>$D25*K25</f>
        <v>778.58550000000014</v>
      </c>
      <c r="M25" s="105">
        <f t="shared" ref="M25:M27" si="10">H25/L25</f>
        <v>0.82857142857142851</v>
      </c>
    </row>
    <row r="26" spans="1:23" x14ac:dyDescent="0.2">
      <c r="A26" s="98">
        <f t="shared" si="0"/>
        <v>26</v>
      </c>
      <c r="B26" s="147"/>
      <c r="C26" s="68" t="s">
        <v>262</v>
      </c>
      <c r="D26" s="110">
        <v>55.613250000000008</v>
      </c>
      <c r="E26" s="103">
        <f>F19</f>
        <v>28</v>
      </c>
      <c r="F26" s="103">
        <v>32</v>
      </c>
      <c r="G26" s="103">
        <f>$D26*E26</f>
        <v>1557.1710000000003</v>
      </c>
      <c r="H26" s="103">
        <f t="shared" si="8"/>
        <v>1779.6240000000003</v>
      </c>
      <c r="I26" s="100">
        <f t="shared" si="2"/>
        <v>1.1428571428571428</v>
      </c>
      <c r="J26" s="104">
        <f t="shared" si="9"/>
        <v>0.29411764705882354</v>
      </c>
      <c r="K26" s="103">
        <f>K19</f>
        <v>20</v>
      </c>
      <c r="L26" s="103">
        <f>$D26*K26</f>
        <v>1112.2650000000001</v>
      </c>
      <c r="M26" s="105">
        <f t="shared" si="10"/>
        <v>1.6</v>
      </c>
    </row>
    <row r="27" spans="1:23" x14ac:dyDescent="0.2">
      <c r="A27" s="98">
        <f t="shared" si="0"/>
        <v>27</v>
      </c>
      <c r="B27" s="147"/>
      <c r="C27" s="68" t="s">
        <v>263</v>
      </c>
      <c r="E27" s="103"/>
      <c r="F27" s="103"/>
      <c r="G27" s="103">
        <f>SUM(G24:G26)</f>
        <v>2469.2283000000002</v>
      </c>
      <c r="H27" s="103">
        <f>SUM(H24:H26)</f>
        <v>2647.1907000000001</v>
      </c>
      <c r="I27" s="100">
        <f t="shared" si="2"/>
        <v>1.072072072072072</v>
      </c>
      <c r="L27" s="103">
        <f>SUM(L24:L26)</f>
        <v>2113.3035</v>
      </c>
      <c r="M27" s="105">
        <f t="shared" si="10"/>
        <v>1.2526315789473685</v>
      </c>
    </row>
    <row r="28" spans="1:23" x14ac:dyDescent="0.2">
      <c r="A28" s="98">
        <f t="shared" si="0"/>
        <v>28</v>
      </c>
      <c r="B28" s="147"/>
      <c r="C28" s="68" t="s">
        <v>264</v>
      </c>
      <c r="I28" s="100">
        <f>I22</f>
        <v>1.1684210526315792</v>
      </c>
      <c r="M28" s="105"/>
    </row>
    <row r="29" spans="1:23" x14ac:dyDescent="0.2">
      <c r="A29" s="98">
        <f t="shared" si="0"/>
        <v>29</v>
      </c>
      <c r="B29" s="147"/>
      <c r="C29" s="68" t="s">
        <v>265</v>
      </c>
      <c r="I29" s="100">
        <f>I27*I28</f>
        <v>1.2526315789473688</v>
      </c>
      <c r="J29" s="109" t="s">
        <v>266</v>
      </c>
      <c r="M29" s="105">
        <f>M27/M20</f>
        <v>1.072072072072072</v>
      </c>
    </row>
    <row r="30" spans="1:23" x14ac:dyDescent="0.2">
      <c r="A30" s="98">
        <f t="shared" si="0"/>
        <v>30</v>
      </c>
      <c r="M30" s="105"/>
    </row>
    <row r="31" spans="1:23" x14ac:dyDescent="0.2">
      <c r="A31" s="98">
        <f t="shared" si="0"/>
        <v>31</v>
      </c>
      <c r="B31" s="147">
        <v>1999</v>
      </c>
      <c r="C31" s="68" t="s">
        <v>260</v>
      </c>
      <c r="D31" s="110">
        <v>24</v>
      </c>
      <c r="E31" s="103">
        <f>F24</f>
        <v>10</v>
      </c>
      <c r="F31" s="103">
        <v>10.199999999999999</v>
      </c>
      <c r="G31" s="103">
        <f>$D31*E31</f>
        <v>240</v>
      </c>
      <c r="H31" s="103">
        <f t="shared" ref="H31:H33" si="11">$D31*F31</f>
        <v>244.79999999999998</v>
      </c>
      <c r="I31" s="100">
        <f t="shared" si="2"/>
        <v>1.02</v>
      </c>
      <c r="J31" s="104">
        <f>D31/SUM($D$31:$D$33)</f>
        <v>0.10256410256410256</v>
      </c>
      <c r="K31" s="103">
        <f>K24</f>
        <v>10</v>
      </c>
      <c r="L31" s="103">
        <f>$D31*K31</f>
        <v>240</v>
      </c>
      <c r="M31" s="105">
        <f>H31/L31</f>
        <v>1.02</v>
      </c>
    </row>
    <row r="32" spans="1:23" x14ac:dyDescent="0.2">
      <c r="A32" s="98">
        <f t="shared" si="0"/>
        <v>32</v>
      </c>
      <c r="B32" s="147"/>
      <c r="C32" s="68" t="s">
        <v>261</v>
      </c>
      <c r="D32" s="110">
        <v>150</v>
      </c>
      <c r="E32" s="103">
        <f>F25</f>
        <v>5.8</v>
      </c>
      <c r="F32" s="103">
        <v>5.9159999999999995</v>
      </c>
      <c r="G32" s="103">
        <f>$D32*E32</f>
        <v>870</v>
      </c>
      <c r="H32" s="103">
        <f t="shared" si="11"/>
        <v>887.4</v>
      </c>
      <c r="I32" s="100">
        <f t="shared" si="2"/>
        <v>1.02</v>
      </c>
      <c r="J32" s="104">
        <f t="shared" ref="J32:J33" si="12">D32/SUM($D$31:$D$33)</f>
        <v>0.64102564102564108</v>
      </c>
      <c r="K32" s="103">
        <f>K25</f>
        <v>7</v>
      </c>
      <c r="L32" s="103">
        <f>$D32*K32</f>
        <v>1050</v>
      </c>
      <c r="M32" s="105">
        <f t="shared" ref="M32:M34" si="13">H32/L32</f>
        <v>0.84514285714285708</v>
      </c>
    </row>
    <row r="33" spans="1:13" x14ac:dyDescent="0.2">
      <c r="A33" s="98">
        <f t="shared" si="0"/>
        <v>33</v>
      </c>
      <c r="B33" s="147"/>
      <c r="C33" s="68" t="s">
        <v>262</v>
      </c>
      <c r="D33" s="110">
        <v>60</v>
      </c>
      <c r="E33" s="103">
        <f>F26</f>
        <v>32</v>
      </c>
      <c r="F33" s="103">
        <v>32.64</v>
      </c>
      <c r="G33" s="103">
        <f>$D33*E33</f>
        <v>1920</v>
      </c>
      <c r="H33" s="103">
        <f t="shared" si="11"/>
        <v>1958.4</v>
      </c>
      <c r="I33" s="100">
        <f t="shared" si="2"/>
        <v>1.02</v>
      </c>
      <c r="J33" s="104">
        <f t="shared" si="12"/>
        <v>0.25641025641025639</v>
      </c>
      <c r="K33" s="103">
        <f>K26</f>
        <v>20</v>
      </c>
      <c r="L33" s="103">
        <f>$D33*K33</f>
        <v>1200</v>
      </c>
      <c r="M33" s="105">
        <f t="shared" si="13"/>
        <v>1.6320000000000001</v>
      </c>
    </row>
    <row r="34" spans="1:13" x14ac:dyDescent="0.2">
      <c r="A34" s="98">
        <f t="shared" si="0"/>
        <v>34</v>
      </c>
      <c r="B34" s="147"/>
      <c r="C34" s="68" t="s">
        <v>263</v>
      </c>
      <c r="E34" s="103"/>
      <c r="F34" s="103"/>
      <c r="G34" s="103">
        <f>SUM(G31:G33)</f>
        <v>3030</v>
      </c>
      <c r="H34" s="103">
        <f>SUM(H31:H33)</f>
        <v>3090.6000000000004</v>
      </c>
      <c r="I34" s="100">
        <f t="shared" si="2"/>
        <v>1.02</v>
      </c>
      <c r="L34" s="103">
        <f>SUM(L31:L33)</f>
        <v>2490</v>
      </c>
      <c r="M34" s="105">
        <f t="shared" si="13"/>
        <v>1.2412048192771086</v>
      </c>
    </row>
    <row r="35" spans="1:13" x14ac:dyDescent="0.2">
      <c r="A35" s="98">
        <f t="shared" si="0"/>
        <v>35</v>
      </c>
      <c r="B35" s="147"/>
      <c r="C35" s="68" t="s">
        <v>264</v>
      </c>
      <c r="I35" s="100">
        <f>I29</f>
        <v>1.2526315789473688</v>
      </c>
      <c r="M35" s="105"/>
    </row>
    <row r="36" spans="1:13" x14ac:dyDescent="0.2">
      <c r="A36" s="98">
        <f t="shared" si="0"/>
        <v>36</v>
      </c>
      <c r="B36" s="147"/>
      <c r="C36" s="68" t="s">
        <v>265</v>
      </c>
      <c r="I36" s="100">
        <f>I34*I35</f>
        <v>1.2776842105263162</v>
      </c>
      <c r="J36" s="109" t="s">
        <v>266</v>
      </c>
      <c r="M36" s="105">
        <f>M34/M27</f>
        <v>0.99087779690189326</v>
      </c>
    </row>
    <row r="37" spans="1:13" x14ac:dyDescent="0.2">
      <c r="A37" s="98">
        <f t="shared" si="0"/>
        <v>37</v>
      </c>
      <c r="M37" s="105"/>
    </row>
    <row r="38" spans="1:13" x14ac:dyDescent="0.2">
      <c r="A38" s="98">
        <f t="shared" si="0"/>
        <v>38</v>
      </c>
      <c r="B38" s="147">
        <v>2000</v>
      </c>
      <c r="C38" s="68" t="s">
        <v>260</v>
      </c>
      <c r="D38" s="98">
        <v>24</v>
      </c>
      <c r="E38" s="103">
        <f>F31</f>
        <v>10.199999999999999</v>
      </c>
      <c r="F38" s="103">
        <v>10.404</v>
      </c>
      <c r="G38" s="103">
        <f>$D38*E38</f>
        <v>244.79999999999998</v>
      </c>
      <c r="H38" s="103">
        <f t="shared" ref="H38:H40" si="14">$D38*F38</f>
        <v>249.696</v>
      </c>
      <c r="I38" s="100">
        <f>IF(G38&lt;&gt;0,H38/G38,"")</f>
        <v>1.02</v>
      </c>
      <c r="J38" s="104">
        <f>D38/SUM($D$38:$D$40)</f>
        <v>0.13636363636363635</v>
      </c>
      <c r="K38" s="103">
        <f>K31</f>
        <v>10</v>
      </c>
      <c r="L38" s="103">
        <f>$D38*K38</f>
        <v>240</v>
      </c>
      <c r="M38" s="105">
        <f>IF(L38&lt;&gt;0,H38/L38,"")</f>
        <v>1.0404</v>
      </c>
    </row>
    <row r="39" spans="1:13" x14ac:dyDescent="0.2">
      <c r="A39" s="98">
        <f t="shared" si="0"/>
        <v>39</v>
      </c>
      <c r="B39" s="147"/>
      <c r="C39" s="68" t="s">
        <v>261</v>
      </c>
      <c r="D39" s="98">
        <v>70</v>
      </c>
      <c r="E39" s="103">
        <f>F32</f>
        <v>5.9159999999999995</v>
      </c>
      <c r="F39" s="103">
        <v>6.0343199999999992</v>
      </c>
      <c r="G39" s="103">
        <f>$D39*E39</f>
        <v>414.11999999999995</v>
      </c>
      <c r="H39" s="103">
        <f t="shared" si="14"/>
        <v>422.40239999999994</v>
      </c>
      <c r="I39" s="100">
        <f t="shared" ref="I39:I40" si="15">IF(G39&lt;&gt;0,H39/G39,"")</f>
        <v>1.02</v>
      </c>
      <c r="J39" s="104">
        <f t="shared" ref="J39:J40" si="16">D39/SUM($D$38:$D$40)</f>
        <v>0.39772727272727271</v>
      </c>
      <c r="K39" s="103">
        <f>K32</f>
        <v>7</v>
      </c>
      <c r="L39" s="103">
        <f>$D39*K39</f>
        <v>490</v>
      </c>
      <c r="M39" s="105">
        <f t="shared" ref="M39:M40" si="17">IF(L39&lt;&gt;0,H39/L39,"")</f>
        <v>0.86204571428571419</v>
      </c>
    </row>
    <row r="40" spans="1:13" x14ac:dyDescent="0.2">
      <c r="A40" s="98">
        <f t="shared" si="0"/>
        <v>40</v>
      </c>
      <c r="B40" s="147"/>
      <c r="C40" s="68" t="s">
        <v>262</v>
      </c>
      <c r="D40" s="98">
        <v>82</v>
      </c>
      <c r="E40" s="103">
        <f>F33</f>
        <v>32.64</v>
      </c>
      <c r="F40" s="103">
        <v>33.2928</v>
      </c>
      <c r="G40" s="103">
        <f>$D40*E40</f>
        <v>2676.48</v>
      </c>
      <c r="H40" s="103">
        <f t="shared" si="14"/>
        <v>2730.0095999999999</v>
      </c>
      <c r="I40" s="100">
        <f t="shared" si="15"/>
        <v>1.02</v>
      </c>
      <c r="J40" s="104">
        <f t="shared" si="16"/>
        <v>0.46590909090909088</v>
      </c>
      <c r="K40" s="103">
        <f>K33</f>
        <v>20</v>
      </c>
      <c r="L40" s="103">
        <f>$D40*K40</f>
        <v>1640</v>
      </c>
      <c r="M40" s="105">
        <f t="shared" si="17"/>
        <v>1.6646399999999999</v>
      </c>
    </row>
    <row r="41" spans="1:13" x14ac:dyDescent="0.2">
      <c r="A41" s="98">
        <f t="shared" si="0"/>
        <v>41</v>
      </c>
      <c r="B41" s="147"/>
      <c r="C41" s="68" t="s">
        <v>263</v>
      </c>
      <c r="E41" s="103"/>
      <c r="F41" s="103"/>
      <c r="G41" s="103">
        <f>SUM(G38:G40)</f>
        <v>3335.4</v>
      </c>
      <c r="H41" s="103">
        <f>SUM(H38:H40)</f>
        <v>3402.1079999999997</v>
      </c>
      <c r="I41" s="100">
        <f t="shared" si="2"/>
        <v>1.0199999999999998</v>
      </c>
      <c r="L41" s="103">
        <f>SUM(L38:L40)</f>
        <v>2370</v>
      </c>
      <c r="M41" s="105">
        <f t="shared" ref="M41" si="18">H41/L41</f>
        <v>1.4354886075949367</v>
      </c>
    </row>
    <row r="42" spans="1:13" x14ac:dyDescent="0.2">
      <c r="A42" s="98">
        <f t="shared" si="0"/>
        <v>42</v>
      </c>
      <c r="B42" s="147"/>
      <c r="C42" s="68" t="s">
        <v>264</v>
      </c>
      <c r="I42" s="100">
        <f>I36</f>
        <v>1.2776842105263162</v>
      </c>
      <c r="M42" s="105"/>
    </row>
    <row r="43" spans="1:13" x14ac:dyDescent="0.2">
      <c r="A43" s="98">
        <f t="shared" si="0"/>
        <v>43</v>
      </c>
      <c r="B43" s="147"/>
      <c r="C43" s="68" t="s">
        <v>265</v>
      </c>
      <c r="I43" s="100">
        <f>I41*I42</f>
        <v>1.3032378947368424</v>
      </c>
      <c r="J43" s="109" t="s">
        <v>266</v>
      </c>
      <c r="M43" s="105">
        <f>M41/M34</f>
        <v>1.1565283870159166</v>
      </c>
    </row>
    <row r="44" spans="1:13" x14ac:dyDescent="0.2">
      <c r="A44" s="98">
        <f t="shared" si="0"/>
        <v>44</v>
      </c>
      <c r="M44" s="105"/>
    </row>
    <row r="45" spans="1:13" x14ac:dyDescent="0.2">
      <c r="A45" s="98">
        <f t="shared" si="0"/>
        <v>45</v>
      </c>
      <c r="B45" s="147">
        <v>2001</v>
      </c>
      <c r="C45" s="68" t="s">
        <v>260</v>
      </c>
      <c r="D45" s="98">
        <v>24</v>
      </c>
      <c r="E45" s="103">
        <f>F38</f>
        <v>10.404</v>
      </c>
      <c r="F45" s="103">
        <v>10.612080000000001</v>
      </c>
      <c r="G45" s="103">
        <f>$D45*E45</f>
        <v>249.696</v>
      </c>
      <c r="H45" s="103">
        <f t="shared" ref="H45:H47" si="19">$D45*F45</f>
        <v>254.68992000000003</v>
      </c>
      <c r="I45" s="100">
        <f t="shared" si="2"/>
        <v>1.02</v>
      </c>
      <c r="J45" s="104">
        <f>D45/SUM($D$45:$D$47)</f>
        <v>0.13636363636363635</v>
      </c>
      <c r="K45" s="103">
        <f>K38</f>
        <v>10</v>
      </c>
      <c r="L45" s="103">
        <f>$D45*K45</f>
        <v>240</v>
      </c>
      <c r="M45" s="105">
        <f>H45/L45</f>
        <v>1.0612080000000002</v>
      </c>
    </row>
    <row r="46" spans="1:13" x14ac:dyDescent="0.2">
      <c r="A46" s="98">
        <f t="shared" si="0"/>
        <v>46</v>
      </c>
      <c r="B46" s="147"/>
      <c r="C46" s="68" t="s">
        <v>261</v>
      </c>
      <c r="D46" s="98">
        <v>70</v>
      </c>
      <c r="E46" s="103">
        <f>F39</f>
        <v>6.0343199999999992</v>
      </c>
      <c r="F46" s="103">
        <v>6.1550063999999995</v>
      </c>
      <c r="G46" s="103">
        <f>$D46*E46</f>
        <v>422.40239999999994</v>
      </c>
      <c r="H46" s="103">
        <f t="shared" si="19"/>
        <v>430.85044799999997</v>
      </c>
      <c r="I46" s="100">
        <f t="shared" si="2"/>
        <v>1.02</v>
      </c>
      <c r="J46" s="104">
        <f t="shared" ref="J46:J47" si="20">D46/SUM($D$45:$D$47)</f>
        <v>0.39772727272727271</v>
      </c>
      <c r="K46" s="103">
        <f>K39</f>
        <v>7</v>
      </c>
      <c r="L46" s="103">
        <f>$D46*K46</f>
        <v>490</v>
      </c>
      <c r="M46" s="105">
        <f t="shared" ref="M46:M48" si="21">H46/L46</f>
        <v>0.87928662857142847</v>
      </c>
    </row>
    <row r="47" spans="1:13" x14ac:dyDescent="0.2">
      <c r="A47" s="98">
        <f t="shared" si="0"/>
        <v>47</v>
      </c>
      <c r="B47" s="147"/>
      <c r="C47" s="68" t="s">
        <v>262</v>
      </c>
      <c r="D47" s="98">
        <v>82</v>
      </c>
      <c r="E47" s="103">
        <f>F40</f>
        <v>33.2928</v>
      </c>
      <c r="F47" s="103">
        <v>33.958655999999998</v>
      </c>
      <c r="G47" s="103">
        <f>$D47*E47</f>
        <v>2730.0095999999999</v>
      </c>
      <c r="H47" s="103">
        <f t="shared" si="19"/>
        <v>2784.6097919999997</v>
      </c>
      <c r="I47" s="100">
        <f t="shared" si="2"/>
        <v>1.02</v>
      </c>
      <c r="J47" s="104">
        <f t="shared" si="20"/>
        <v>0.46590909090909088</v>
      </c>
      <c r="K47" s="103">
        <f>K40</f>
        <v>20</v>
      </c>
      <c r="L47" s="103">
        <f>$D47*K47</f>
        <v>1640</v>
      </c>
      <c r="M47" s="105">
        <f t="shared" si="21"/>
        <v>1.6979327999999998</v>
      </c>
    </row>
    <row r="48" spans="1:13" x14ac:dyDescent="0.2">
      <c r="A48" s="98">
        <f t="shared" si="0"/>
        <v>48</v>
      </c>
      <c r="B48" s="147"/>
      <c r="C48" s="68" t="s">
        <v>263</v>
      </c>
      <c r="E48" s="103"/>
      <c r="F48" s="103"/>
      <c r="G48" s="103">
        <f>SUM(G45:G47)</f>
        <v>3402.1079999999997</v>
      </c>
      <c r="H48" s="103">
        <f>SUM(H45:H47)</f>
        <v>3470.1501599999997</v>
      </c>
      <c r="I48" s="100">
        <f t="shared" si="2"/>
        <v>1.02</v>
      </c>
      <c r="L48" s="103">
        <f>SUM(L45:L47)</f>
        <v>2370</v>
      </c>
      <c r="M48" s="105">
        <f t="shared" si="21"/>
        <v>1.4641983797468354</v>
      </c>
    </row>
    <row r="49" spans="1:13" x14ac:dyDescent="0.2">
      <c r="A49" s="98">
        <f t="shared" si="0"/>
        <v>49</v>
      </c>
      <c r="B49" s="147"/>
      <c r="C49" s="68" t="s">
        <v>264</v>
      </c>
      <c r="I49" s="100">
        <f>I43</f>
        <v>1.3032378947368424</v>
      </c>
    </row>
    <row r="50" spans="1:13" x14ac:dyDescent="0.2">
      <c r="A50" s="98">
        <f t="shared" si="0"/>
        <v>50</v>
      </c>
      <c r="B50" s="147"/>
      <c r="C50" s="68" t="s">
        <v>265</v>
      </c>
      <c r="I50" s="100">
        <f>I48*I49</f>
        <v>1.3293026526315792</v>
      </c>
      <c r="J50" s="109" t="s">
        <v>266</v>
      </c>
      <c r="M50" s="105">
        <f>M48/M41</f>
        <v>1.02</v>
      </c>
    </row>
    <row r="51" spans="1:13" x14ac:dyDescent="0.2">
      <c r="H51" s="105"/>
    </row>
    <row r="72" spans="3:3" x14ac:dyDescent="0.2">
      <c r="C72" s="68" t="s">
        <v>267</v>
      </c>
    </row>
  </sheetData>
  <mergeCells count="8">
    <mergeCell ref="B38:B43"/>
    <mergeCell ref="B45:B50"/>
    <mergeCell ref="C4:H4"/>
    <mergeCell ref="K4:M4"/>
    <mergeCell ref="B10:B15"/>
    <mergeCell ref="B17:B22"/>
    <mergeCell ref="B24:B29"/>
    <mergeCell ref="B31:B36"/>
  </mergeCells>
  <printOptions gridLines="1"/>
  <pageMargins left="0.75" right="0.75" top="1" bottom="1" header="0.5" footer="0.5"/>
  <pageSetup scale="48" orientation="portrait" horizontalDpi="4294967295" verticalDpi="4294967295" r:id="rId1"/>
  <headerFooter alignWithMargins="0">
    <oddFooter>&amp;L&amp;Z&amp;F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N63"/>
  <sheetViews>
    <sheetView showGridLines="0" zoomScale="85" workbookViewId="0">
      <selection activeCell="J50" sqref="J50"/>
    </sheetView>
  </sheetViews>
  <sheetFormatPr defaultColWidth="9.140625" defaultRowHeight="12.75" x14ac:dyDescent="0.2"/>
  <cols>
    <col min="1" max="1" width="10.85546875" style="68" customWidth="1"/>
    <col min="2" max="2" width="7.85546875" style="72" customWidth="1"/>
    <col min="3" max="3" width="8.7109375" style="73" customWidth="1"/>
    <col min="4" max="4" width="9.7109375" style="80" customWidth="1"/>
    <col min="5" max="5" width="10.42578125" style="73" customWidth="1"/>
    <col min="6" max="6" width="9.28515625" style="72" customWidth="1"/>
    <col min="7" max="7" width="10.42578125" style="72" customWidth="1"/>
    <col min="8" max="8" width="10.7109375" style="73" customWidth="1"/>
    <col min="9" max="9" width="10.28515625" style="72" customWidth="1"/>
    <col min="10" max="10" width="8.85546875" style="72" customWidth="1"/>
    <col min="11" max="11" width="8" style="72" customWidth="1"/>
    <col min="12" max="12" width="8.42578125" style="72" customWidth="1"/>
    <col min="13" max="256" width="9.140625" style="68"/>
    <col min="257" max="257" width="10.85546875" style="68" customWidth="1"/>
    <col min="258" max="258" width="7.85546875" style="68" customWidth="1"/>
    <col min="259" max="259" width="8.7109375" style="68" customWidth="1"/>
    <col min="260" max="260" width="9.7109375" style="68" customWidth="1"/>
    <col min="261" max="261" width="10.42578125" style="68" customWidth="1"/>
    <col min="262" max="262" width="9.28515625" style="68" customWidth="1"/>
    <col min="263" max="263" width="10.42578125" style="68" customWidth="1"/>
    <col min="264" max="264" width="10.7109375" style="68" customWidth="1"/>
    <col min="265" max="265" width="10.28515625" style="68" customWidth="1"/>
    <col min="266" max="266" width="8.85546875" style="68" customWidth="1"/>
    <col min="267" max="267" width="8" style="68" customWidth="1"/>
    <col min="268" max="268" width="8.42578125" style="68" customWidth="1"/>
    <col min="269" max="512" width="9.140625" style="68"/>
    <col min="513" max="513" width="10.85546875" style="68" customWidth="1"/>
    <col min="514" max="514" width="7.85546875" style="68" customWidth="1"/>
    <col min="515" max="515" width="8.7109375" style="68" customWidth="1"/>
    <col min="516" max="516" width="9.7109375" style="68" customWidth="1"/>
    <col min="517" max="517" width="10.42578125" style="68" customWidth="1"/>
    <col min="518" max="518" width="9.28515625" style="68" customWidth="1"/>
    <col min="519" max="519" width="10.42578125" style="68" customWidth="1"/>
    <col min="520" max="520" width="10.7109375" style="68" customWidth="1"/>
    <col min="521" max="521" width="10.28515625" style="68" customWidth="1"/>
    <col min="522" max="522" width="8.85546875" style="68" customWidth="1"/>
    <col min="523" max="523" width="8" style="68" customWidth="1"/>
    <col min="524" max="524" width="8.42578125" style="68" customWidth="1"/>
    <col min="525" max="768" width="9.140625" style="68"/>
    <col min="769" max="769" width="10.85546875" style="68" customWidth="1"/>
    <col min="770" max="770" width="7.85546875" style="68" customWidth="1"/>
    <col min="771" max="771" width="8.7109375" style="68" customWidth="1"/>
    <col min="772" max="772" width="9.7109375" style="68" customWidth="1"/>
    <col min="773" max="773" width="10.42578125" style="68" customWidth="1"/>
    <col min="774" max="774" width="9.28515625" style="68" customWidth="1"/>
    <col min="775" max="775" width="10.42578125" style="68" customWidth="1"/>
    <col min="776" max="776" width="10.7109375" style="68" customWidth="1"/>
    <col min="777" max="777" width="10.28515625" style="68" customWidth="1"/>
    <col min="778" max="778" width="8.85546875" style="68" customWidth="1"/>
    <col min="779" max="779" width="8" style="68" customWidth="1"/>
    <col min="780" max="780" width="8.42578125" style="68" customWidth="1"/>
    <col min="781" max="1024" width="9.140625" style="68"/>
    <col min="1025" max="1025" width="10.85546875" style="68" customWidth="1"/>
    <col min="1026" max="1026" width="7.85546875" style="68" customWidth="1"/>
    <col min="1027" max="1027" width="8.7109375" style="68" customWidth="1"/>
    <col min="1028" max="1028" width="9.7109375" style="68" customWidth="1"/>
    <col min="1029" max="1029" width="10.42578125" style="68" customWidth="1"/>
    <col min="1030" max="1030" width="9.28515625" style="68" customWidth="1"/>
    <col min="1031" max="1031" width="10.42578125" style="68" customWidth="1"/>
    <col min="1032" max="1032" width="10.7109375" style="68" customWidth="1"/>
    <col min="1033" max="1033" width="10.28515625" style="68" customWidth="1"/>
    <col min="1034" max="1034" width="8.85546875" style="68" customWidth="1"/>
    <col min="1035" max="1035" width="8" style="68" customWidth="1"/>
    <col min="1036" max="1036" width="8.42578125" style="68" customWidth="1"/>
    <col min="1037" max="1280" width="9.140625" style="68"/>
    <col min="1281" max="1281" width="10.85546875" style="68" customWidth="1"/>
    <col min="1282" max="1282" width="7.85546875" style="68" customWidth="1"/>
    <col min="1283" max="1283" width="8.7109375" style="68" customWidth="1"/>
    <col min="1284" max="1284" width="9.7109375" style="68" customWidth="1"/>
    <col min="1285" max="1285" width="10.42578125" style="68" customWidth="1"/>
    <col min="1286" max="1286" width="9.28515625" style="68" customWidth="1"/>
    <col min="1287" max="1287" width="10.42578125" style="68" customWidth="1"/>
    <col min="1288" max="1288" width="10.7109375" style="68" customWidth="1"/>
    <col min="1289" max="1289" width="10.28515625" style="68" customWidth="1"/>
    <col min="1290" max="1290" width="8.85546875" style="68" customWidth="1"/>
    <col min="1291" max="1291" width="8" style="68" customWidth="1"/>
    <col min="1292" max="1292" width="8.42578125" style="68" customWidth="1"/>
    <col min="1293" max="1536" width="9.140625" style="68"/>
    <col min="1537" max="1537" width="10.85546875" style="68" customWidth="1"/>
    <col min="1538" max="1538" width="7.85546875" style="68" customWidth="1"/>
    <col min="1539" max="1539" width="8.7109375" style="68" customWidth="1"/>
    <col min="1540" max="1540" width="9.7109375" style="68" customWidth="1"/>
    <col min="1541" max="1541" width="10.42578125" style="68" customWidth="1"/>
    <col min="1542" max="1542" width="9.28515625" style="68" customWidth="1"/>
    <col min="1543" max="1543" width="10.42578125" style="68" customWidth="1"/>
    <col min="1544" max="1544" width="10.7109375" style="68" customWidth="1"/>
    <col min="1545" max="1545" width="10.28515625" style="68" customWidth="1"/>
    <col min="1546" max="1546" width="8.85546875" style="68" customWidth="1"/>
    <col min="1547" max="1547" width="8" style="68" customWidth="1"/>
    <col min="1548" max="1548" width="8.42578125" style="68" customWidth="1"/>
    <col min="1549" max="1792" width="9.140625" style="68"/>
    <col min="1793" max="1793" width="10.85546875" style="68" customWidth="1"/>
    <col min="1794" max="1794" width="7.85546875" style="68" customWidth="1"/>
    <col min="1795" max="1795" width="8.7109375" style="68" customWidth="1"/>
    <col min="1796" max="1796" width="9.7109375" style="68" customWidth="1"/>
    <col min="1797" max="1797" width="10.42578125" style="68" customWidth="1"/>
    <col min="1798" max="1798" width="9.28515625" style="68" customWidth="1"/>
    <col min="1799" max="1799" width="10.42578125" style="68" customWidth="1"/>
    <col min="1800" max="1800" width="10.7109375" style="68" customWidth="1"/>
    <col min="1801" max="1801" width="10.28515625" style="68" customWidth="1"/>
    <col min="1802" max="1802" width="8.85546875" style="68" customWidth="1"/>
    <col min="1803" max="1803" width="8" style="68" customWidth="1"/>
    <col min="1804" max="1804" width="8.42578125" style="68" customWidth="1"/>
    <col min="1805" max="2048" width="9.140625" style="68"/>
    <col min="2049" max="2049" width="10.85546875" style="68" customWidth="1"/>
    <col min="2050" max="2050" width="7.85546875" style="68" customWidth="1"/>
    <col min="2051" max="2051" width="8.7109375" style="68" customWidth="1"/>
    <col min="2052" max="2052" width="9.7109375" style="68" customWidth="1"/>
    <col min="2053" max="2053" width="10.42578125" style="68" customWidth="1"/>
    <col min="2054" max="2054" width="9.28515625" style="68" customWidth="1"/>
    <col min="2055" max="2055" width="10.42578125" style="68" customWidth="1"/>
    <col min="2056" max="2056" width="10.7109375" style="68" customWidth="1"/>
    <col min="2057" max="2057" width="10.28515625" style="68" customWidth="1"/>
    <col min="2058" max="2058" width="8.85546875" style="68" customWidth="1"/>
    <col min="2059" max="2059" width="8" style="68" customWidth="1"/>
    <col min="2060" max="2060" width="8.42578125" style="68" customWidth="1"/>
    <col min="2061" max="2304" width="9.140625" style="68"/>
    <col min="2305" max="2305" width="10.85546875" style="68" customWidth="1"/>
    <col min="2306" max="2306" width="7.85546875" style="68" customWidth="1"/>
    <col min="2307" max="2307" width="8.7109375" style="68" customWidth="1"/>
    <col min="2308" max="2308" width="9.7109375" style="68" customWidth="1"/>
    <col min="2309" max="2309" width="10.42578125" style="68" customWidth="1"/>
    <col min="2310" max="2310" width="9.28515625" style="68" customWidth="1"/>
    <col min="2311" max="2311" width="10.42578125" style="68" customWidth="1"/>
    <col min="2312" max="2312" width="10.7109375" style="68" customWidth="1"/>
    <col min="2313" max="2313" width="10.28515625" style="68" customWidth="1"/>
    <col min="2314" max="2314" width="8.85546875" style="68" customWidth="1"/>
    <col min="2315" max="2315" width="8" style="68" customWidth="1"/>
    <col min="2316" max="2316" width="8.42578125" style="68" customWidth="1"/>
    <col min="2317" max="2560" width="9.140625" style="68"/>
    <col min="2561" max="2561" width="10.85546875" style="68" customWidth="1"/>
    <col min="2562" max="2562" width="7.85546875" style="68" customWidth="1"/>
    <col min="2563" max="2563" width="8.7109375" style="68" customWidth="1"/>
    <col min="2564" max="2564" width="9.7109375" style="68" customWidth="1"/>
    <col min="2565" max="2565" width="10.42578125" style="68" customWidth="1"/>
    <col min="2566" max="2566" width="9.28515625" style="68" customWidth="1"/>
    <col min="2567" max="2567" width="10.42578125" style="68" customWidth="1"/>
    <col min="2568" max="2568" width="10.7109375" style="68" customWidth="1"/>
    <col min="2569" max="2569" width="10.28515625" style="68" customWidth="1"/>
    <col min="2570" max="2570" width="8.85546875" style="68" customWidth="1"/>
    <col min="2571" max="2571" width="8" style="68" customWidth="1"/>
    <col min="2572" max="2572" width="8.42578125" style="68" customWidth="1"/>
    <col min="2573" max="2816" width="9.140625" style="68"/>
    <col min="2817" max="2817" width="10.85546875" style="68" customWidth="1"/>
    <col min="2818" max="2818" width="7.85546875" style="68" customWidth="1"/>
    <col min="2819" max="2819" width="8.7109375" style="68" customWidth="1"/>
    <col min="2820" max="2820" width="9.7109375" style="68" customWidth="1"/>
    <col min="2821" max="2821" width="10.42578125" style="68" customWidth="1"/>
    <col min="2822" max="2822" width="9.28515625" style="68" customWidth="1"/>
    <col min="2823" max="2823" width="10.42578125" style="68" customWidth="1"/>
    <col min="2824" max="2824" width="10.7109375" style="68" customWidth="1"/>
    <col min="2825" max="2825" width="10.28515625" style="68" customWidth="1"/>
    <col min="2826" max="2826" width="8.85546875" style="68" customWidth="1"/>
    <col min="2827" max="2827" width="8" style="68" customWidth="1"/>
    <col min="2828" max="2828" width="8.42578125" style="68" customWidth="1"/>
    <col min="2829" max="3072" width="9.140625" style="68"/>
    <col min="3073" max="3073" width="10.85546875" style="68" customWidth="1"/>
    <col min="3074" max="3074" width="7.85546875" style="68" customWidth="1"/>
    <col min="3075" max="3075" width="8.7109375" style="68" customWidth="1"/>
    <col min="3076" max="3076" width="9.7109375" style="68" customWidth="1"/>
    <col min="3077" max="3077" width="10.42578125" style="68" customWidth="1"/>
    <col min="3078" max="3078" width="9.28515625" style="68" customWidth="1"/>
    <col min="3079" max="3079" width="10.42578125" style="68" customWidth="1"/>
    <col min="3080" max="3080" width="10.7109375" style="68" customWidth="1"/>
    <col min="3081" max="3081" width="10.28515625" style="68" customWidth="1"/>
    <col min="3082" max="3082" width="8.85546875" style="68" customWidth="1"/>
    <col min="3083" max="3083" width="8" style="68" customWidth="1"/>
    <col min="3084" max="3084" width="8.42578125" style="68" customWidth="1"/>
    <col min="3085" max="3328" width="9.140625" style="68"/>
    <col min="3329" max="3329" width="10.85546875" style="68" customWidth="1"/>
    <col min="3330" max="3330" width="7.85546875" style="68" customWidth="1"/>
    <col min="3331" max="3331" width="8.7109375" style="68" customWidth="1"/>
    <col min="3332" max="3332" width="9.7109375" style="68" customWidth="1"/>
    <col min="3333" max="3333" width="10.42578125" style="68" customWidth="1"/>
    <col min="3334" max="3334" width="9.28515625" style="68" customWidth="1"/>
    <col min="3335" max="3335" width="10.42578125" style="68" customWidth="1"/>
    <col min="3336" max="3336" width="10.7109375" style="68" customWidth="1"/>
    <col min="3337" max="3337" width="10.28515625" style="68" customWidth="1"/>
    <col min="3338" max="3338" width="8.85546875" style="68" customWidth="1"/>
    <col min="3339" max="3339" width="8" style="68" customWidth="1"/>
    <col min="3340" max="3340" width="8.42578125" style="68" customWidth="1"/>
    <col min="3341" max="3584" width="9.140625" style="68"/>
    <col min="3585" max="3585" width="10.85546875" style="68" customWidth="1"/>
    <col min="3586" max="3586" width="7.85546875" style="68" customWidth="1"/>
    <col min="3587" max="3587" width="8.7109375" style="68" customWidth="1"/>
    <col min="3588" max="3588" width="9.7109375" style="68" customWidth="1"/>
    <col min="3589" max="3589" width="10.42578125" style="68" customWidth="1"/>
    <col min="3590" max="3590" width="9.28515625" style="68" customWidth="1"/>
    <col min="3591" max="3591" width="10.42578125" style="68" customWidth="1"/>
    <col min="3592" max="3592" width="10.7109375" style="68" customWidth="1"/>
    <col min="3593" max="3593" width="10.28515625" style="68" customWidth="1"/>
    <col min="3594" max="3594" width="8.85546875" style="68" customWidth="1"/>
    <col min="3595" max="3595" width="8" style="68" customWidth="1"/>
    <col min="3596" max="3596" width="8.42578125" style="68" customWidth="1"/>
    <col min="3597" max="3840" width="9.140625" style="68"/>
    <col min="3841" max="3841" width="10.85546875" style="68" customWidth="1"/>
    <col min="3842" max="3842" width="7.85546875" style="68" customWidth="1"/>
    <col min="3843" max="3843" width="8.7109375" style="68" customWidth="1"/>
    <col min="3844" max="3844" width="9.7109375" style="68" customWidth="1"/>
    <col min="3845" max="3845" width="10.42578125" style="68" customWidth="1"/>
    <col min="3846" max="3846" width="9.28515625" style="68" customWidth="1"/>
    <col min="3847" max="3847" width="10.42578125" style="68" customWidth="1"/>
    <col min="3848" max="3848" width="10.7109375" style="68" customWidth="1"/>
    <col min="3849" max="3849" width="10.28515625" style="68" customWidth="1"/>
    <col min="3850" max="3850" width="8.85546875" style="68" customWidth="1"/>
    <col min="3851" max="3851" width="8" style="68" customWidth="1"/>
    <col min="3852" max="3852" width="8.42578125" style="68" customWidth="1"/>
    <col min="3853" max="4096" width="9.140625" style="68"/>
    <col min="4097" max="4097" width="10.85546875" style="68" customWidth="1"/>
    <col min="4098" max="4098" width="7.85546875" style="68" customWidth="1"/>
    <col min="4099" max="4099" width="8.7109375" style="68" customWidth="1"/>
    <col min="4100" max="4100" width="9.7109375" style="68" customWidth="1"/>
    <col min="4101" max="4101" width="10.42578125" style="68" customWidth="1"/>
    <col min="4102" max="4102" width="9.28515625" style="68" customWidth="1"/>
    <col min="4103" max="4103" width="10.42578125" style="68" customWidth="1"/>
    <col min="4104" max="4104" width="10.7109375" style="68" customWidth="1"/>
    <col min="4105" max="4105" width="10.28515625" style="68" customWidth="1"/>
    <col min="4106" max="4106" width="8.85546875" style="68" customWidth="1"/>
    <col min="4107" max="4107" width="8" style="68" customWidth="1"/>
    <col min="4108" max="4108" width="8.42578125" style="68" customWidth="1"/>
    <col min="4109" max="4352" width="9.140625" style="68"/>
    <col min="4353" max="4353" width="10.85546875" style="68" customWidth="1"/>
    <col min="4354" max="4354" width="7.85546875" style="68" customWidth="1"/>
    <col min="4355" max="4355" width="8.7109375" style="68" customWidth="1"/>
    <col min="4356" max="4356" width="9.7109375" style="68" customWidth="1"/>
    <col min="4357" max="4357" width="10.42578125" style="68" customWidth="1"/>
    <col min="4358" max="4358" width="9.28515625" style="68" customWidth="1"/>
    <col min="4359" max="4359" width="10.42578125" style="68" customWidth="1"/>
    <col min="4360" max="4360" width="10.7109375" style="68" customWidth="1"/>
    <col min="4361" max="4361" width="10.28515625" style="68" customWidth="1"/>
    <col min="4362" max="4362" width="8.85546875" style="68" customWidth="1"/>
    <col min="4363" max="4363" width="8" style="68" customWidth="1"/>
    <col min="4364" max="4364" width="8.42578125" style="68" customWidth="1"/>
    <col min="4365" max="4608" width="9.140625" style="68"/>
    <col min="4609" max="4609" width="10.85546875" style="68" customWidth="1"/>
    <col min="4610" max="4610" width="7.85546875" style="68" customWidth="1"/>
    <col min="4611" max="4611" width="8.7109375" style="68" customWidth="1"/>
    <col min="4612" max="4612" width="9.7109375" style="68" customWidth="1"/>
    <col min="4613" max="4613" width="10.42578125" style="68" customWidth="1"/>
    <col min="4614" max="4614" width="9.28515625" style="68" customWidth="1"/>
    <col min="4615" max="4615" width="10.42578125" style="68" customWidth="1"/>
    <col min="4616" max="4616" width="10.7109375" style="68" customWidth="1"/>
    <col min="4617" max="4617" width="10.28515625" style="68" customWidth="1"/>
    <col min="4618" max="4618" width="8.85546875" style="68" customWidth="1"/>
    <col min="4619" max="4619" width="8" style="68" customWidth="1"/>
    <col min="4620" max="4620" width="8.42578125" style="68" customWidth="1"/>
    <col min="4621" max="4864" width="9.140625" style="68"/>
    <col min="4865" max="4865" width="10.85546875" style="68" customWidth="1"/>
    <col min="4866" max="4866" width="7.85546875" style="68" customWidth="1"/>
    <col min="4867" max="4867" width="8.7109375" style="68" customWidth="1"/>
    <col min="4868" max="4868" width="9.7109375" style="68" customWidth="1"/>
    <col min="4869" max="4869" width="10.42578125" style="68" customWidth="1"/>
    <col min="4870" max="4870" width="9.28515625" style="68" customWidth="1"/>
    <col min="4871" max="4871" width="10.42578125" style="68" customWidth="1"/>
    <col min="4872" max="4872" width="10.7109375" style="68" customWidth="1"/>
    <col min="4873" max="4873" width="10.28515625" style="68" customWidth="1"/>
    <col min="4874" max="4874" width="8.85546875" style="68" customWidth="1"/>
    <col min="4875" max="4875" width="8" style="68" customWidth="1"/>
    <col min="4876" max="4876" width="8.42578125" style="68" customWidth="1"/>
    <col min="4877" max="5120" width="9.140625" style="68"/>
    <col min="5121" max="5121" width="10.85546875" style="68" customWidth="1"/>
    <col min="5122" max="5122" width="7.85546875" style="68" customWidth="1"/>
    <col min="5123" max="5123" width="8.7109375" style="68" customWidth="1"/>
    <col min="5124" max="5124" width="9.7109375" style="68" customWidth="1"/>
    <col min="5125" max="5125" width="10.42578125" style="68" customWidth="1"/>
    <col min="5126" max="5126" width="9.28515625" style="68" customWidth="1"/>
    <col min="5127" max="5127" width="10.42578125" style="68" customWidth="1"/>
    <col min="5128" max="5128" width="10.7109375" style="68" customWidth="1"/>
    <col min="5129" max="5129" width="10.28515625" style="68" customWidth="1"/>
    <col min="5130" max="5130" width="8.85546875" style="68" customWidth="1"/>
    <col min="5131" max="5131" width="8" style="68" customWidth="1"/>
    <col min="5132" max="5132" width="8.42578125" style="68" customWidth="1"/>
    <col min="5133" max="5376" width="9.140625" style="68"/>
    <col min="5377" max="5377" width="10.85546875" style="68" customWidth="1"/>
    <col min="5378" max="5378" width="7.85546875" style="68" customWidth="1"/>
    <col min="5379" max="5379" width="8.7109375" style="68" customWidth="1"/>
    <col min="5380" max="5380" width="9.7109375" style="68" customWidth="1"/>
    <col min="5381" max="5381" width="10.42578125" style="68" customWidth="1"/>
    <col min="5382" max="5382" width="9.28515625" style="68" customWidth="1"/>
    <col min="5383" max="5383" width="10.42578125" style="68" customWidth="1"/>
    <col min="5384" max="5384" width="10.7109375" style="68" customWidth="1"/>
    <col min="5385" max="5385" width="10.28515625" style="68" customWidth="1"/>
    <col min="5386" max="5386" width="8.85546875" style="68" customWidth="1"/>
    <col min="5387" max="5387" width="8" style="68" customWidth="1"/>
    <col min="5388" max="5388" width="8.42578125" style="68" customWidth="1"/>
    <col min="5389" max="5632" width="9.140625" style="68"/>
    <col min="5633" max="5633" width="10.85546875" style="68" customWidth="1"/>
    <col min="5634" max="5634" width="7.85546875" style="68" customWidth="1"/>
    <col min="5635" max="5635" width="8.7109375" style="68" customWidth="1"/>
    <col min="5636" max="5636" width="9.7109375" style="68" customWidth="1"/>
    <col min="5637" max="5637" width="10.42578125" style="68" customWidth="1"/>
    <col min="5638" max="5638" width="9.28515625" style="68" customWidth="1"/>
    <col min="5639" max="5639" width="10.42578125" style="68" customWidth="1"/>
    <col min="5640" max="5640" width="10.7109375" style="68" customWidth="1"/>
    <col min="5641" max="5641" width="10.28515625" style="68" customWidth="1"/>
    <col min="5642" max="5642" width="8.85546875" style="68" customWidth="1"/>
    <col min="5643" max="5643" width="8" style="68" customWidth="1"/>
    <col min="5644" max="5644" width="8.42578125" style="68" customWidth="1"/>
    <col min="5645" max="5888" width="9.140625" style="68"/>
    <col min="5889" max="5889" width="10.85546875" style="68" customWidth="1"/>
    <col min="5890" max="5890" width="7.85546875" style="68" customWidth="1"/>
    <col min="5891" max="5891" width="8.7109375" style="68" customWidth="1"/>
    <col min="5892" max="5892" width="9.7109375" style="68" customWidth="1"/>
    <col min="5893" max="5893" width="10.42578125" style="68" customWidth="1"/>
    <col min="5894" max="5894" width="9.28515625" style="68" customWidth="1"/>
    <col min="5895" max="5895" width="10.42578125" style="68" customWidth="1"/>
    <col min="5896" max="5896" width="10.7109375" style="68" customWidth="1"/>
    <col min="5897" max="5897" width="10.28515625" style="68" customWidth="1"/>
    <col min="5898" max="5898" width="8.85546875" style="68" customWidth="1"/>
    <col min="5899" max="5899" width="8" style="68" customWidth="1"/>
    <col min="5900" max="5900" width="8.42578125" style="68" customWidth="1"/>
    <col min="5901" max="6144" width="9.140625" style="68"/>
    <col min="6145" max="6145" width="10.85546875" style="68" customWidth="1"/>
    <col min="6146" max="6146" width="7.85546875" style="68" customWidth="1"/>
    <col min="6147" max="6147" width="8.7109375" style="68" customWidth="1"/>
    <col min="6148" max="6148" width="9.7109375" style="68" customWidth="1"/>
    <col min="6149" max="6149" width="10.42578125" style="68" customWidth="1"/>
    <col min="6150" max="6150" width="9.28515625" style="68" customWidth="1"/>
    <col min="6151" max="6151" width="10.42578125" style="68" customWidth="1"/>
    <col min="6152" max="6152" width="10.7109375" style="68" customWidth="1"/>
    <col min="6153" max="6153" width="10.28515625" style="68" customWidth="1"/>
    <col min="6154" max="6154" width="8.85546875" style="68" customWidth="1"/>
    <col min="6155" max="6155" width="8" style="68" customWidth="1"/>
    <col min="6156" max="6156" width="8.42578125" style="68" customWidth="1"/>
    <col min="6157" max="6400" width="9.140625" style="68"/>
    <col min="6401" max="6401" width="10.85546875" style="68" customWidth="1"/>
    <col min="6402" max="6402" width="7.85546875" style="68" customWidth="1"/>
    <col min="6403" max="6403" width="8.7109375" style="68" customWidth="1"/>
    <col min="6404" max="6404" width="9.7109375" style="68" customWidth="1"/>
    <col min="6405" max="6405" width="10.42578125" style="68" customWidth="1"/>
    <col min="6406" max="6406" width="9.28515625" style="68" customWidth="1"/>
    <col min="6407" max="6407" width="10.42578125" style="68" customWidth="1"/>
    <col min="6408" max="6408" width="10.7109375" style="68" customWidth="1"/>
    <col min="6409" max="6409" width="10.28515625" style="68" customWidth="1"/>
    <col min="6410" max="6410" width="8.85546875" style="68" customWidth="1"/>
    <col min="6411" max="6411" width="8" style="68" customWidth="1"/>
    <col min="6412" max="6412" width="8.42578125" style="68" customWidth="1"/>
    <col min="6413" max="6656" width="9.140625" style="68"/>
    <col min="6657" max="6657" width="10.85546875" style="68" customWidth="1"/>
    <col min="6658" max="6658" width="7.85546875" style="68" customWidth="1"/>
    <col min="6659" max="6659" width="8.7109375" style="68" customWidth="1"/>
    <col min="6660" max="6660" width="9.7109375" style="68" customWidth="1"/>
    <col min="6661" max="6661" width="10.42578125" style="68" customWidth="1"/>
    <col min="6662" max="6662" width="9.28515625" style="68" customWidth="1"/>
    <col min="6663" max="6663" width="10.42578125" style="68" customWidth="1"/>
    <col min="6664" max="6664" width="10.7109375" style="68" customWidth="1"/>
    <col min="6665" max="6665" width="10.28515625" style="68" customWidth="1"/>
    <col min="6666" max="6666" width="8.85546875" style="68" customWidth="1"/>
    <col min="6667" max="6667" width="8" style="68" customWidth="1"/>
    <col min="6668" max="6668" width="8.42578125" style="68" customWidth="1"/>
    <col min="6669" max="6912" width="9.140625" style="68"/>
    <col min="6913" max="6913" width="10.85546875" style="68" customWidth="1"/>
    <col min="6914" max="6914" width="7.85546875" style="68" customWidth="1"/>
    <col min="6915" max="6915" width="8.7109375" style="68" customWidth="1"/>
    <col min="6916" max="6916" width="9.7109375" style="68" customWidth="1"/>
    <col min="6917" max="6917" width="10.42578125" style="68" customWidth="1"/>
    <col min="6918" max="6918" width="9.28515625" style="68" customWidth="1"/>
    <col min="6919" max="6919" width="10.42578125" style="68" customWidth="1"/>
    <col min="6920" max="6920" width="10.7109375" style="68" customWidth="1"/>
    <col min="6921" max="6921" width="10.28515625" style="68" customWidth="1"/>
    <col min="6922" max="6922" width="8.85546875" style="68" customWidth="1"/>
    <col min="6923" max="6923" width="8" style="68" customWidth="1"/>
    <col min="6924" max="6924" width="8.42578125" style="68" customWidth="1"/>
    <col min="6925" max="7168" width="9.140625" style="68"/>
    <col min="7169" max="7169" width="10.85546875" style="68" customWidth="1"/>
    <col min="7170" max="7170" width="7.85546875" style="68" customWidth="1"/>
    <col min="7171" max="7171" width="8.7109375" style="68" customWidth="1"/>
    <col min="7172" max="7172" width="9.7109375" style="68" customWidth="1"/>
    <col min="7173" max="7173" width="10.42578125" style="68" customWidth="1"/>
    <col min="7174" max="7174" width="9.28515625" style="68" customWidth="1"/>
    <col min="7175" max="7175" width="10.42578125" style="68" customWidth="1"/>
    <col min="7176" max="7176" width="10.7109375" style="68" customWidth="1"/>
    <col min="7177" max="7177" width="10.28515625" style="68" customWidth="1"/>
    <col min="7178" max="7178" width="8.85546875" style="68" customWidth="1"/>
    <col min="7179" max="7179" width="8" style="68" customWidth="1"/>
    <col min="7180" max="7180" width="8.42578125" style="68" customWidth="1"/>
    <col min="7181" max="7424" width="9.140625" style="68"/>
    <col min="7425" max="7425" width="10.85546875" style="68" customWidth="1"/>
    <col min="7426" max="7426" width="7.85546875" style="68" customWidth="1"/>
    <col min="7427" max="7427" width="8.7109375" style="68" customWidth="1"/>
    <col min="7428" max="7428" width="9.7109375" style="68" customWidth="1"/>
    <col min="7429" max="7429" width="10.42578125" style="68" customWidth="1"/>
    <col min="7430" max="7430" width="9.28515625" style="68" customWidth="1"/>
    <col min="7431" max="7431" width="10.42578125" style="68" customWidth="1"/>
    <col min="7432" max="7432" width="10.7109375" style="68" customWidth="1"/>
    <col min="7433" max="7433" width="10.28515625" style="68" customWidth="1"/>
    <col min="7434" max="7434" width="8.85546875" style="68" customWidth="1"/>
    <col min="7435" max="7435" width="8" style="68" customWidth="1"/>
    <col min="7436" max="7436" width="8.42578125" style="68" customWidth="1"/>
    <col min="7437" max="7680" width="9.140625" style="68"/>
    <col min="7681" max="7681" width="10.85546875" style="68" customWidth="1"/>
    <col min="7682" max="7682" width="7.85546875" style="68" customWidth="1"/>
    <col min="7683" max="7683" width="8.7109375" style="68" customWidth="1"/>
    <col min="7684" max="7684" width="9.7109375" style="68" customWidth="1"/>
    <col min="7685" max="7685" width="10.42578125" style="68" customWidth="1"/>
    <col min="7686" max="7686" width="9.28515625" style="68" customWidth="1"/>
    <col min="7687" max="7687" width="10.42578125" style="68" customWidth="1"/>
    <col min="7688" max="7688" width="10.7109375" style="68" customWidth="1"/>
    <col min="7689" max="7689" width="10.28515625" style="68" customWidth="1"/>
    <col min="7690" max="7690" width="8.85546875" style="68" customWidth="1"/>
    <col min="7691" max="7691" width="8" style="68" customWidth="1"/>
    <col min="7692" max="7692" width="8.42578125" style="68" customWidth="1"/>
    <col min="7693" max="7936" width="9.140625" style="68"/>
    <col min="7937" max="7937" width="10.85546875" style="68" customWidth="1"/>
    <col min="7938" max="7938" width="7.85546875" style="68" customWidth="1"/>
    <col min="7939" max="7939" width="8.7109375" style="68" customWidth="1"/>
    <col min="7940" max="7940" width="9.7109375" style="68" customWidth="1"/>
    <col min="7941" max="7941" width="10.42578125" style="68" customWidth="1"/>
    <col min="7942" max="7942" width="9.28515625" style="68" customWidth="1"/>
    <col min="7943" max="7943" width="10.42578125" style="68" customWidth="1"/>
    <col min="7944" max="7944" width="10.7109375" style="68" customWidth="1"/>
    <col min="7945" max="7945" width="10.28515625" style="68" customWidth="1"/>
    <col min="7946" max="7946" width="8.85546875" style="68" customWidth="1"/>
    <col min="7947" max="7947" width="8" style="68" customWidth="1"/>
    <col min="7948" max="7948" width="8.42578125" style="68" customWidth="1"/>
    <col min="7949" max="8192" width="9.140625" style="68"/>
    <col min="8193" max="8193" width="10.85546875" style="68" customWidth="1"/>
    <col min="8194" max="8194" width="7.85546875" style="68" customWidth="1"/>
    <col min="8195" max="8195" width="8.7109375" style="68" customWidth="1"/>
    <col min="8196" max="8196" width="9.7109375" style="68" customWidth="1"/>
    <col min="8197" max="8197" width="10.42578125" style="68" customWidth="1"/>
    <col min="8198" max="8198" width="9.28515625" style="68" customWidth="1"/>
    <col min="8199" max="8199" width="10.42578125" style="68" customWidth="1"/>
    <col min="8200" max="8200" width="10.7109375" style="68" customWidth="1"/>
    <col min="8201" max="8201" width="10.28515625" style="68" customWidth="1"/>
    <col min="8202" max="8202" width="8.85546875" style="68" customWidth="1"/>
    <col min="8203" max="8203" width="8" style="68" customWidth="1"/>
    <col min="8204" max="8204" width="8.42578125" style="68" customWidth="1"/>
    <col min="8205" max="8448" width="9.140625" style="68"/>
    <col min="8449" max="8449" width="10.85546875" style="68" customWidth="1"/>
    <col min="8450" max="8450" width="7.85546875" style="68" customWidth="1"/>
    <col min="8451" max="8451" width="8.7109375" style="68" customWidth="1"/>
    <col min="8452" max="8452" width="9.7109375" style="68" customWidth="1"/>
    <col min="8453" max="8453" width="10.42578125" style="68" customWidth="1"/>
    <col min="8454" max="8454" width="9.28515625" style="68" customWidth="1"/>
    <col min="8455" max="8455" width="10.42578125" style="68" customWidth="1"/>
    <col min="8456" max="8456" width="10.7109375" style="68" customWidth="1"/>
    <col min="8457" max="8457" width="10.28515625" style="68" customWidth="1"/>
    <col min="8458" max="8458" width="8.85546875" style="68" customWidth="1"/>
    <col min="8459" max="8459" width="8" style="68" customWidth="1"/>
    <col min="8460" max="8460" width="8.42578125" style="68" customWidth="1"/>
    <col min="8461" max="8704" width="9.140625" style="68"/>
    <col min="8705" max="8705" width="10.85546875" style="68" customWidth="1"/>
    <col min="8706" max="8706" width="7.85546875" style="68" customWidth="1"/>
    <col min="8707" max="8707" width="8.7109375" style="68" customWidth="1"/>
    <col min="8708" max="8708" width="9.7109375" style="68" customWidth="1"/>
    <col min="8709" max="8709" width="10.42578125" style="68" customWidth="1"/>
    <col min="8710" max="8710" width="9.28515625" style="68" customWidth="1"/>
    <col min="8711" max="8711" width="10.42578125" style="68" customWidth="1"/>
    <col min="8712" max="8712" width="10.7109375" style="68" customWidth="1"/>
    <col min="8713" max="8713" width="10.28515625" style="68" customWidth="1"/>
    <col min="8714" max="8714" width="8.85546875" style="68" customWidth="1"/>
    <col min="8715" max="8715" width="8" style="68" customWidth="1"/>
    <col min="8716" max="8716" width="8.42578125" style="68" customWidth="1"/>
    <col min="8717" max="8960" width="9.140625" style="68"/>
    <col min="8961" max="8961" width="10.85546875" style="68" customWidth="1"/>
    <col min="8962" max="8962" width="7.85546875" style="68" customWidth="1"/>
    <col min="8963" max="8963" width="8.7109375" style="68" customWidth="1"/>
    <col min="8964" max="8964" width="9.7109375" style="68" customWidth="1"/>
    <col min="8965" max="8965" width="10.42578125" style="68" customWidth="1"/>
    <col min="8966" max="8966" width="9.28515625" style="68" customWidth="1"/>
    <col min="8967" max="8967" width="10.42578125" style="68" customWidth="1"/>
    <col min="8968" max="8968" width="10.7109375" style="68" customWidth="1"/>
    <col min="8969" max="8969" width="10.28515625" style="68" customWidth="1"/>
    <col min="8970" max="8970" width="8.85546875" style="68" customWidth="1"/>
    <col min="8971" max="8971" width="8" style="68" customWidth="1"/>
    <col min="8972" max="8972" width="8.42578125" style="68" customWidth="1"/>
    <col min="8973" max="9216" width="9.140625" style="68"/>
    <col min="9217" max="9217" width="10.85546875" style="68" customWidth="1"/>
    <col min="9218" max="9218" width="7.85546875" style="68" customWidth="1"/>
    <col min="9219" max="9219" width="8.7109375" style="68" customWidth="1"/>
    <col min="9220" max="9220" width="9.7109375" style="68" customWidth="1"/>
    <col min="9221" max="9221" width="10.42578125" style="68" customWidth="1"/>
    <col min="9222" max="9222" width="9.28515625" style="68" customWidth="1"/>
    <col min="9223" max="9223" width="10.42578125" style="68" customWidth="1"/>
    <col min="9224" max="9224" width="10.7109375" style="68" customWidth="1"/>
    <col min="9225" max="9225" width="10.28515625" style="68" customWidth="1"/>
    <col min="9226" max="9226" width="8.85546875" style="68" customWidth="1"/>
    <col min="9227" max="9227" width="8" style="68" customWidth="1"/>
    <col min="9228" max="9228" width="8.42578125" style="68" customWidth="1"/>
    <col min="9229" max="9472" width="9.140625" style="68"/>
    <col min="9473" max="9473" width="10.85546875" style="68" customWidth="1"/>
    <col min="9474" max="9474" width="7.85546875" style="68" customWidth="1"/>
    <col min="9475" max="9475" width="8.7109375" style="68" customWidth="1"/>
    <col min="9476" max="9476" width="9.7109375" style="68" customWidth="1"/>
    <col min="9477" max="9477" width="10.42578125" style="68" customWidth="1"/>
    <col min="9478" max="9478" width="9.28515625" style="68" customWidth="1"/>
    <col min="9479" max="9479" width="10.42578125" style="68" customWidth="1"/>
    <col min="9480" max="9480" width="10.7109375" style="68" customWidth="1"/>
    <col min="9481" max="9481" width="10.28515625" style="68" customWidth="1"/>
    <col min="9482" max="9482" width="8.85546875" style="68" customWidth="1"/>
    <col min="9483" max="9483" width="8" style="68" customWidth="1"/>
    <col min="9484" max="9484" width="8.42578125" style="68" customWidth="1"/>
    <col min="9485" max="9728" width="9.140625" style="68"/>
    <col min="9729" max="9729" width="10.85546875" style="68" customWidth="1"/>
    <col min="9730" max="9730" width="7.85546875" style="68" customWidth="1"/>
    <col min="9731" max="9731" width="8.7109375" style="68" customWidth="1"/>
    <col min="9732" max="9732" width="9.7109375" style="68" customWidth="1"/>
    <col min="9733" max="9733" width="10.42578125" style="68" customWidth="1"/>
    <col min="9734" max="9734" width="9.28515625" style="68" customWidth="1"/>
    <col min="9735" max="9735" width="10.42578125" style="68" customWidth="1"/>
    <col min="9736" max="9736" width="10.7109375" style="68" customWidth="1"/>
    <col min="9737" max="9737" width="10.28515625" style="68" customWidth="1"/>
    <col min="9738" max="9738" width="8.85546875" style="68" customWidth="1"/>
    <col min="9739" max="9739" width="8" style="68" customWidth="1"/>
    <col min="9740" max="9740" width="8.42578125" style="68" customWidth="1"/>
    <col min="9741" max="9984" width="9.140625" style="68"/>
    <col min="9985" max="9985" width="10.85546875" style="68" customWidth="1"/>
    <col min="9986" max="9986" width="7.85546875" style="68" customWidth="1"/>
    <col min="9987" max="9987" width="8.7109375" style="68" customWidth="1"/>
    <col min="9988" max="9988" width="9.7109375" style="68" customWidth="1"/>
    <col min="9989" max="9989" width="10.42578125" style="68" customWidth="1"/>
    <col min="9990" max="9990" width="9.28515625" style="68" customWidth="1"/>
    <col min="9991" max="9991" width="10.42578125" style="68" customWidth="1"/>
    <col min="9992" max="9992" width="10.7109375" style="68" customWidth="1"/>
    <col min="9993" max="9993" width="10.28515625" style="68" customWidth="1"/>
    <col min="9994" max="9994" width="8.85546875" style="68" customWidth="1"/>
    <col min="9995" max="9995" width="8" style="68" customWidth="1"/>
    <col min="9996" max="9996" width="8.42578125" style="68" customWidth="1"/>
    <col min="9997" max="10240" width="9.140625" style="68"/>
    <col min="10241" max="10241" width="10.85546875" style="68" customWidth="1"/>
    <col min="10242" max="10242" width="7.85546875" style="68" customWidth="1"/>
    <col min="10243" max="10243" width="8.7109375" style="68" customWidth="1"/>
    <col min="10244" max="10244" width="9.7109375" style="68" customWidth="1"/>
    <col min="10245" max="10245" width="10.42578125" style="68" customWidth="1"/>
    <col min="10246" max="10246" width="9.28515625" style="68" customWidth="1"/>
    <col min="10247" max="10247" width="10.42578125" style="68" customWidth="1"/>
    <col min="10248" max="10248" width="10.7109375" style="68" customWidth="1"/>
    <col min="10249" max="10249" width="10.28515625" style="68" customWidth="1"/>
    <col min="10250" max="10250" width="8.85546875" style="68" customWidth="1"/>
    <col min="10251" max="10251" width="8" style="68" customWidth="1"/>
    <col min="10252" max="10252" width="8.42578125" style="68" customWidth="1"/>
    <col min="10253" max="10496" width="9.140625" style="68"/>
    <col min="10497" max="10497" width="10.85546875" style="68" customWidth="1"/>
    <col min="10498" max="10498" width="7.85546875" style="68" customWidth="1"/>
    <col min="10499" max="10499" width="8.7109375" style="68" customWidth="1"/>
    <col min="10500" max="10500" width="9.7109375" style="68" customWidth="1"/>
    <col min="10501" max="10501" width="10.42578125" style="68" customWidth="1"/>
    <col min="10502" max="10502" width="9.28515625" style="68" customWidth="1"/>
    <col min="10503" max="10503" width="10.42578125" style="68" customWidth="1"/>
    <col min="10504" max="10504" width="10.7109375" style="68" customWidth="1"/>
    <col min="10505" max="10505" width="10.28515625" style="68" customWidth="1"/>
    <col min="10506" max="10506" width="8.85546875" style="68" customWidth="1"/>
    <col min="10507" max="10507" width="8" style="68" customWidth="1"/>
    <col min="10508" max="10508" width="8.42578125" style="68" customWidth="1"/>
    <col min="10509" max="10752" width="9.140625" style="68"/>
    <col min="10753" max="10753" width="10.85546875" style="68" customWidth="1"/>
    <col min="10754" max="10754" width="7.85546875" style="68" customWidth="1"/>
    <col min="10755" max="10755" width="8.7109375" style="68" customWidth="1"/>
    <col min="10756" max="10756" width="9.7109375" style="68" customWidth="1"/>
    <col min="10757" max="10757" width="10.42578125" style="68" customWidth="1"/>
    <col min="10758" max="10758" width="9.28515625" style="68" customWidth="1"/>
    <col min="10759" max="10759" width="10.42578125" style="68" customWidth="1"/>
    <col min="10760" max="10760" width="10.7109375" style="68" customWidth="1"/>
    <col min="10761" max="10761" width="10.28515625" style="68" customWidth="1"/>
    <col min="10762" max="10762" width="8.85546875" style="68" customWidth="1"/>
    <col min="10763" max="10763" width="8" style="68" customWidth="1"/>
    <col min="10764" max="10764" width="8.42578125" style="68" customWidth="1"/>
    <col min="10765" max="11008" width="9.140625" style="68"/>
    <col min="11009" max="11009" width="10.85546875" style="68" customWidth="1"/>
    <col min="11010" max="11010" width="7.85546875" style="68" customWidth="1"/>
    <col min="11011" max="11011" width="8.7109375" style="68" customWidth="1"/>
    <col min="11012" max="11012" width="9.7109375" style="68" customWidth="1"/>
    <col min="11013" max="11013" width="10.42578125" style="68" customWidth="1"/>
    <col min="11014" max="11014" width="9.28515625" style="68" customWidth="1"/>
    <col min="11015" max="11015" width="10.42578125" style="68" customWidth="1"/>
    <col min="11016" max="11016" width="10.7109375" style="68" customWidth="1"/>
    <col min="11017" max="11017" width="10.28515625" style="68" customWidth="1"/>
    <col min="11018" max="11018" width="8.85546875" style="68" customWidth="1"/>
    <col min="11019" max="11019" width="8" style="68" customWidth="1"/>
    <col min="11020" max="11020" width="8.42578125" style="68" customWidth="1"/>
    <col min="11021" max="11264" width="9.140625" style="68"/>
    <col min="11265" max="11265" width="10.85546875" style="68" customWidth="1"/>
    <col min="11266" max="11266" width="7.85546875" style="68" customWidth="1"/>
    <col min="11267" max="11267" width="8.7109375" style="68" customWidth="1"/>
    <col min="11268" max="11268" width="9.7109375" style="68" customWidth="1"/>
    <col min="11269" max="11269" width="10.42578125" style="68" customWidth="1"/>
    <col min="11270" max="11270" width="9.28515625" style="68" customWidth="1"/>
    <col min="11271" max="11271" width="10.42578125" style="68" customWidth="1"/>
    <col min="11272" max="11272" width="10.7109375" style="68" customWidth="1"/>
    <col min="11273" max="11273" width="10.28515625" style="68" customWidth="1"/>
    <col min="11274" max="11274" width="8.85546875" style="68" customWidth="1"/>
    <col min="11275" max="11275" width="8" style="68" customWidth="1"/>
    <col min="11276" max="11276" width="8.42578125" style="68" customWidth="1"/>
    <col min="11277" max="11520" width="9.140625" style="68"/>
    <col min="11521" max="11521" width="10.85546875" style="68" customWidth="1"/>
    <col min="11522" max="11522" width="7.85546875" style="68" customWidth="1"/>
    <col min="11523" max="11523" width="8.7109375" style="68" customWidth="1"/>
    <col min="11524" max="11524" width="9.7109375" style="68" customWidth="1"/>
    <col min="11525" max="11525" width="10.42578125" style="68" customWidth="1"/>
    <col min="11526" max="11526" width="9.28515625" style="68" customWidth="1"/>
    <col min="11527" max="11527" width="10.42578125" style="68" customWidth="1"/>
    <col min="11528" max="11528" width="10.7109375" style="68" customWidth="1"/>
    <col min="11529" max="11529" width="10.28515625" style="68" customWidth="1"/>
    <col min="11530" max="11530" width="8.85546875" style="68" customWidth="1"/>
    <col min="11531" max="11531" width="8" style="68" customWidth="1"/>
    <col min="11532" max="11532" width="8.42578125" style="68" customWidth="1"/>
    <col min="11533" max="11776" width="9.140625" style="68"/>
    <col min="11777" max="11777" width="10.85546875" style="68" customWidth="1"/>
    <col min="11778" max="11778" width="7.85546875" style="68" customWidth="1"/>
    <col min="11779" max="11779" width="8.7109375" style="68" customWidth="1"/>
    <col min="11780" max="11780" width="9.7109375" style="68" customWidth="1"/>
    <col min="11781" max="11781" width="10.42578125" style="68" customWidth="1"/>
    <col min="11782" max="11782" width="9.28515625" style="68" customWidth="1"/>
    <col min="11783" max="11783" width="10.42578125" style="68" customWidth="1"/>
    <col min="11784" max="11784" width="10.7109375" style="68" customWidth="1"/>
    <col min="11785" max="11785" width="10.28515625" style="68" customWidth="1"/>
    <col min="11786" max="11786" width="8.85546875" style="68" customWidth="1"/>
    <col min="11787" max="11787" width="8" style="68" customWidth="1"/>
    <col min="11788" max="11788" width="8.42578125" style="68" customWidth="1"/>
    <col min="11789" max="12032" width="9.140625" style="68"/>
    <col min="12033" max="12033" width="10.85546875" style="68" customWidth="1"/>
    <col min="12034" max="12034" width="7.85546875" style="68" customWidth="1"/>
    <col min="12035" max="12035" width="8.7109375" style="68" customWidth="1"/>
    <col min="12036" max="12036" width="9.7109375" style="68" customWidth="1"/>
    <col min="12037" max="12037" width="10.42578125" style="68" customWidth="1"/>
    <col min="12038" max="12038" width="9.28515625" style="68" customWidth="1"/>
    <col min="12039" max="12039" width="10.42578125" style="68" customWidth="1"/>
    <col min="12040" max="12040" width="10.7109375" style="68" customWidth="1"/>
    <col min="12041" max="12041" width="10.28515625" style="68" customWidth="1"/>
    <col min="12042" max="12042" width="8.85546875" style="68" customWidth="1"/>
    <col min="12043" max="12043" width="8" style="68" customWidth="1"/>
    <col min="12044" max="12044" width="8.42578125" style="68" customWidth="1"/>
    <col min="12045" max="12288" width="9.140625" style="68"/>
    <col min="12289" max="12289" width="10.85546875" style="68" customWidth="1"/>
    <col min="12290" max="12290" width="7.85546875" style="68" customWidth="1"/>
    <col min="12291" max="12291" width="8.7109375" style="68" customWidth="1"/>
    <col min="12292" max="12292" width="9.7109375" style="68" customWidth="1"/>
    <col min="12293" max="12293" width="10.42578125" style="68" customWidth="1"/>
    <col min="12294" max="12294" width="9.28515625" style="68" customWidth="1"/>
    <col min="12295" max="12295" width="10.42578125" style="68" customWidth="1"/>
    <col min="12296" max="12296" width="10.7109375" style="68" customWidth="1"/>
    <col min="12297" max="12297" width="10.28515625" style="68" customWidth="1"/>
    <col min="12298" max="12298" width="8.85546875" style="68" customWidth="1"/>
    <col min="12299" max="12299" width="8" style="68" customWidth="1"/>
    <col min="12300" max="12300" width="8.42578125" style="68" customWidth="1"/>
    <col min="12301" max="12544" width="9.140625" style="68"/>
    <col min="12545" max="12545" width="10.85546875" style="68" customWidth="1"/>
    <col min="12546" max="12546" width="7.85546875" style="68" customWidth="1"/>
    <col min="12547" max="12547" width="8.7109375" style="68" customWidth="1"/>
    <col min="12548" max="12548" width="9.7109375" style="68" customWidth="1"/>
    <col min="12549" max="12549" width="10.42578125" style="68" customWidth="1"/>
    <col min="12550" max="12550" width="9.28515625" style="68" customWidth="1"/>
    <col min="12551" max="12551" width="10.42578125" style="68" customWidth="1"/>
    <col min="12552" max="12552" width="10.7109375" style="68" customWidth="1"/>
    <col min="12553" max="12553" width="10.28515625" style="68" customWidth="1"/>
    <col min="12554" max="12554" width="8.85546875" style="68" customWidth="1"/>
    <col min="12555" max="12555" width="8" style="68" customWidth="1"/>
    <col min="12556" max="12556" width="8.42578125" style="68" customWidth="1"/>
    <col min="12557" max="12800" width="9.140625" style="68"/>
    <col min="12801" max="12801" width="10.85546875" style="68" customWidth="1"/>
    <col min="12802" max="12802" width="7.85546875" style="68" customWidth="1"/>
    <col min="12803" max="12803" width="8.7109375" style="68" customWidth="1"/>
    <col min="12804" max="12804" width="9.7109375" style="68" customWidth="1"/>
    <col min="12805" max="12805" width="10.42578125" style="68" customWidth="1"/>
    <col min="12806" max="12806" width="9.28515625" style="68" customWidth="1"/>
    <col min="12807" max="12807" width="10.42578125" style="68" customWidth="1"/>
    <col min="12808" max="12808" width="10.7109375" style="68" customWidth="1"/>
    <col min="12809" max="12809" width="10.28515625" style="68" customWidth="1"/>
    <col min="12810" max="12810" width="8.85546875" style="68" customWidth="1"/>
    <col min="12811" max="12811" width="8" style="68" customWidth="1"/>
    <col min="12812" max="12812" width="8.42578125" style="68" customWidth="1"/>
    <col min="12813" max="13056" width="9.140625" style="68"/>
    <col min="13057" max="13057" width="10.85546875" style="68" customWidth="1"/>
    <col min="13058" max="13058" width="7.85546875" style="68" customWidth="1"/>
    <col min="13059" max="13059" width="8.7109375" style="68" customWidth="1"/>
    <col min="13060" max="13060" width="9.7109375" style="68" customWidth="1"/>
    <col min="13061" max="13061" width="10.42578125" style="68" customWidth="1"/>
    <col min="13062" max="13062" width="9.28515625" style="68" customWidth="1"/>
    <col min="13063" max="13063" width="10.42578125" style="68" customWidth="1"/>
    <col min="13064" max="13064" width="10.7109375" style="68" customWidth="1"/>
    <col min="13065" max="13065" width="10.28515625" style="68" customWidth="1"/>
    <col min="13066" max="13066" width="8.85546875" style="68" customWidth="1"/>
    <col min="13067" max="13067" width="8" style="68" customWidth="1"/>
    <col min="13068" max="13068" width="8.42578125" style="68" customWidth="1"/>
    <col min="13069" max="13312" width="9.140625" style="68"/>
    <col min="13313" max="13313" width="10.85546875" style="68" customWidth="1"/>
    <col min="13314" max="13314" width="7.85546875" style="68" customWidth="1"/>
    <col min="13315" max="13315" width="8.7109375" style="68" customWidth="1"/>
    <col min="13316" max="13316" width="9.7109375" style="68" customWidth="1"/>
    <col min="13317" max="13317" width="10.42578125" style="68" customWidth="1"/>
    <col min="13318" max="13318" width="9.28515625" style="68" customWidth="1"/>
    <col min="13319" max="13319" width="10.42578125" style="68" customWidth="1"/>
    <col min="13320" max="13320" width="10.7109375" style="68" customWidth="1"/>
    <col min="13321" max="13321" width="10.28515625" style="68" customWidth="1"/>
    <col min="13322" max="13322" width="8.85546875" style="68" customWidth="1"/>
    <col min="13323" max="13323" width="8" style="68" customWidth="1"/>
    <col min="13324" max="13324" width="8.42578125" style="68" customWidth="1"/>
    <col min="13325" max="13568" width="9.140625" style="68"/>
    <col min="13569" max="13569" width="10.85546875" style="68" customWidth="1"/>
    <col min="13570" max="13570" width="7.85546875" style="68" customWidth="1"/>
    <col min="13571" max="13571" width="8.7109375" style="68" customWidth="1"/>
    <col min="13572" max="13572" width="9.7109375" style="68" customWidth="1"/>
    <col min="13573" max="13573" width="10.42578125" style="68" customWidth="1"/>
    <col min="13574" max="13574" width="9.28515625" style="68" customWidth="1"/>
    <col min="13575" max="13575" width="10.42578125" style="68" customWidth="1"/>
    <col min="13576" max="13576" width="10.7109375" style="68" customWidth="1"/>
    <col min="13577" max="13577" width="10.28515625" style="68" customWidth="1"/>
    <col min="13578" max="13578" width="8.85546875" style="68" customWidth="1"/>
    <col min="13579" max="13579" width="8" style="68" customWidth="1"/>
    <col min="13580" max="13580" width="8.42578125" style="68" customWidth="1"/>
    <col min="13581" max="13824" width="9.140625" style="68"/>
    <col min="13825" max="13825" width="10.85546875" style="68" customWidth="1"/>
    <col min="13826" max="13826" width="7.85546875" style="68" customWidth="1"/>
    <col min="13827" max="13827" width="8.7109375" style="68" customWidth="1"/>
    <col min="13828" max="13828" width="9.7109375" style="68" customWidth="1"/>
    <col min="13829" max="13829" width="10.42578125" style="68" customWidth="1"/>
    <col min="13830" max="13830" width="9.28515625" style="68" customWidth="1"/>
    <col min="13831" max="13831" width="10.42578125" style="68" customWidth="1"/>
    <col min="13832" max="13832" width="10.7109375" style="68" customWidth="1"/>
    <col min="13833" max="13833" width="10.28515625" style="68" customWidth="1"/>
    <col min="13834" max="13834" width="8.85546875" style="68" customWidth="1"/>
    <col min="13835" max="13835" width="8" style="68" customWidth="1"/>
    <col min="13836" max="13836" width="8.42578125" style="68" customWidth="1"/>
    <col min="13837" max="14080" width="9.140625" style="68"/>
    <col min="14081" max="14081" width="10.85546875" style="68" customWidth="1"/>
    <col min="14082" max="14082" width="7.85546875" style="68" customWidth="1"/>
    <col min="14083" max="14083" width="8.7109375" style="68" customWidth="1"/>
    <col min="14084" max="14084" width="9.7109375" style="68" customWidth="1"/>
    <col min="14085" max="14085" width="10.42578125" style="68" customWidth="1"/>
    <col min="14086" max="14086" width="9.28515625" style="68" customWidth="1"/>
    <col min="14087" max="14087" width="10.42578125" style="68" customWidth="1"/>
    <col min="14088" max="14088" width="10.7109375" style="68" customWidth="1"/>
    <col min="14089" max="14089" width="10.28515625" style="68" customWidth="1"/>
    <col min="14090" max="14090" width="8.85546875" style="68" customWidth="1"/>
    <col min="14091" max="14091" width="8" style="68" customWidth="1"/>
    <col min="14092" max="14092" width="8.42578125" style="68" customWidth="1"/>
    <col min="14093" max="14336" width="9.140625" style="68"/>
    <col min="14337" max="14337" width="10.85546875" style="68" customWidth="1"/>
    <col min="14338" max="14338" width="7.85546875" style="68" customWidth="1"/>
    <col min="14339" max="14339" width="8.7109375" style="68" customWidth="1"/>
    <col min="14340" max="14340" width="9.7109375" style="68" customWidth="1"/>
    <col min="14341" max="14341" width="10.42578125" style="68" customWidth="1"/>
    <col min="14342" max="14342" width="9.28515625" style="68" customWidth="1"/>
    <col min="14343" max="14343" width="10.42578125" style="68" customWidth="1"/>
    <col min="14344" max="14344" width="10.7109375" style="68" customWidth="1"/>
    <col min="14345" max="14345" width="10.28515625" style="68" customWidth="1"/>
    <col min="14346" max="14346" width="8.85546875" style="68" customWidth="1"/>
    <col min="14347" max="14347" width="8" style="68" customWidth="1"/>
    <col min="14348" max="14348" width="8.42578125" style="68" customWidth="1"/>
    <col min="14349" max="14592" width="9.140625" style="68"/>
    <col min="14593" max="14593" width="10.85546875" style="68" customWidth="1"/>
    <col min="14594" max="14594" width="7.85546875" style="68" customWidth="1"/>
    <col min="14595" max="14595" width="8.7109375" style="68" customWidth="1"/>
    <col min="14596" max="14596" width="9.7109375" style="68" customWidth="1"/>
    <col min="14597" max="14597" width="10.42578125" style="68" customWidth="1"/>
    <col min="14598" max="14598" width="9.28515625" style="68" customWidth="1"/>
    <col min="14599" max="14599" width="10.42578125" style="68" customWidth="1"/>
    <col min="14600" max="14600" width="10.7109375" style="68" customWidth="1"/>
    <col min="14601" max="14601" width="10.28515625" style="68" customWidth="1"/>
    <col min="14602" max="14602" width="8.85546875" style="68" customWidth="1"/>
    <col min="14603" max="14603" width="8" style="68" customWidth="1"/>
    <col min="14604" max="14604" width="8.42578125" style="68" customWidth="1"/>
    <col min="14605" max="14848" width="9.140625" style="68"/>
    <col min="14849" max="14849" width="10.85546875" style="68" customWidth="1"/>
    <col min="14850" max="14850" width="7.85546875" style="68" customWidth="1"/>
    <col min="14851" max="14851" width="8.7109375" style="68" customWidth="1"/>
    <col min="14852" max="14852" width="9.7109375" style="68" customWidth="1"/>
    <col min="14853" max="14853" width="10.42578125" style="68" customWidth="1"/>
    <col min="14854" max="14854" width="9.28515625" style="68" customWidth="1"/>
    <col min="14855" max="14855" width="10.42578125" style="68" customWidth="1"/>
    <col min="14856" max="14856" width="10.7109375" style="68" customWidth="1"/>
    <col min="14857" max="14857" width="10.28515625" style="68" customWidth="1"/>
    <col min="14858" max="14858" width="8.85546875" style="68" customWidth="1"/>
    <col min="14859" max="14859" width="8" style="68" customWidth="1"/>
    <col min="14860" max="14860" width="8.42578125" style="68" customWidth="1"/>
    <col min="14861" max="15104" width="9.140625" style="68"/>
    <col min="15105" max="15105" width="10.85546875" style="68" customWidth="1"/>
    <col min="15106" max="15106" width="7.85546875" style="68" customWidth="1"/>
    <col min="15107" max="15107" width="8.7109375" style="68" customWidth="1"/>
    <col min="15108" max="15108" width="9.7109375" style="68" customWidth="1"/>
    <col min="15109" max="15109" width="10.42578125" style="68" customWidth="1"/>
    <col min="15110" max="15110" width="9.28515625" style="68" customWidth="1"/>
    <col min="15111" max="15111" width="10.42578125" style="68" customWidth="1"/>
    <col min="15112" max="15112" width="10.7109375" style="68" customWidth="1"/>
    <col min="15113" max="15113" width="10.28515625" style="68" customWidth="1"/>
    <col min="15114" max="15114" width="8.85546875" style="68" customWidth="1"/>
    <col min="15115" max="15115" width="8" style="68" customWidth="1"/>
    <col min="15116" max="15116" width="8.42578125" style="68" customWidth="1"/>
    <col min="15117" max="15360" width="9.140625" style="68"/>
    <col min="15361" max="15361" width="10.85546875" style="68" customWidth="1"/>
    <col min="15362" max="15362" width="7.85546875" style="68" customWidth="1"/>
    <col min="15363" max="15363" width="8.7109375" style="68" customWidth="1"/>
    <col min="15364" max="15364" width="9.7109375" style="68" customWidth="1"/>
    <col min="15365" max="15365" width="10.42578125" style="68" customWidth="1"/>
    <col min="15366" max="15366" width="9.28515625" style="68" customWidth="1"/>
    <col min="15367" max="15367" width="10.42578125" style="68" customWidth="1"/>
    <col min="15368" max="15368" width="10.7109375" style="68" customWidth="1"/>
    <col min="15369" max="15369" width="10.28515625" style="68" customWidth="1"/>
    <col min="15370" max="15370" width="8.85546875" style="68" customWidth="1"/>
    <col min="15371" max="15371" width="8" style="68" customWidth="1"/>
    <col min="15372" max="15372" width="8.42578125" style="68" customWidth="1"/>
    <col min="15373" max="15616" width="9.140625" style="68"/>
    <col min="15617" max="15617" width="10.85546875" style="68" customWidth="1"/>
    <col min="15618" max="15618" width="7.85546875" style="68" customWidth="1"/>
    <col min="15619" max="15619" width="8.7109375" style="68" customWidth="1"/>
    <col min="15620" max="15620" width="9.7109375" style="68" customWidth="1"/>
    <col min="15621" max="15621" width="10.42578125" style="68" customWidth="1"/>
    <col min="15622" max="15622" width="9.28515625" style="68" customWidth="1"/>
    <col min="15623" max="15623" width="10.42578125" style="68" customWidth="1"/>
    <col min="15624" max="15624" width="10.7109375" style="68" customWidth="1"/>
    <col min="15625" max="15625" width="10.28515625" style="68" customWidth="1"/>
    <col min="15626" max="15626" width="8.85546875" style="68" customWidth="1"/>
    <col min="15627" max="15627" width="8" style="68" customWidth="1"/>
    <col min="15628" max="15628" width="8.42578125" style="68" customWidth="1"/>
    <col min="15629" max="15872" width="9.140625" style="68"/>
    <col min="15873" max="15873" width="10.85546875" style="68" customWidth="1"/>
    <col min="15874" max="15874" width="7.85546875" style="68" customWidth="1"/>
    <col min="15875" max="15875" width="8.7109375" style="68" customWidth="1"/>
    <col min="15876" max="15876" width="9.7109375" style="68" customWidth="1"/>
    <col min="15877" max="15877" width="10.42578125" style="68" customWidth="1"/>
    <col min="15878" max="15878" width="9.28515625" style="68" customWidth="1"/>
    <col min="15879" max="15879" width="10.42578125" style="68" customWidth="1"/>
    <col min="15880" max="15880" width="10.7109375" style="68" customWidth="1"/>
    <col min="15881" max="15881" width="10.28515625" style="68" customWidth="1"/>
    <col min="15882" max="15882" width="8.85546875" style="68" customWidth="1"/>
    <col min="15883" max="15883" width="8" style="68" customWidth="1"/>
    <col min="15884" max="15884" width="8.42578125" style="68" customWidth="1"/>
    <col min="15885" max="16128" width="9.140625" style="68"/>
    <col min="16129" max="16129" width="10.85546875" style="68" customWidth="1"/>
    <col min="16130" max="16130" width="7.85546875" style="68" customWidth="1"/>
    <col min="16131" max="16131" width="8.7109375" style="68" customWidth="1"/>
    <col min="16132" max="16132" width="9.7109375" style="68" customWidth="1"/>
    <col min="16133" max="16133" width="10.42578125" style="68" customWidth="1"/>
    <col min="16134" max="16134" width="9.28515625" style="68" customWidth="1"/>
    <col min="16135" max="16135" width="10.42578125" style="68" customWidth="1"/>
    <col min="16136" max="16136" width="10.7109375" style="68" customWidth="1"/>
    <col min="16137" max="16137" width="10.28515625" style="68" customWidth="1"/>
    <col min="16138" max="16138" width="8.85546875" style="68" customWidth="1"/>
    <col min="16139" max="16139" width="8" style="68" customWidth="1"/>
    <col min="16140" max="16140" width="8.42578125" style="68" customWidth="1"/>
    <col min="16141" max="16384" width="9.140625" style="68"/>
  </cols>
  <sheetData>
    <row r="1" spans="1:12" s="51" customFormat="1" x14ac:dyDescent="0.2">
      <c r="A1" s="51" t="s">
        <v>118</v>
      </c>
      <c r="C1" s="92"/>
      <c r="E1" s="92"/>
      <c r="F1" s="49"/>
      <c r="G1" s="49"/>
      <c r="H1" s="92"/>
      <c r="I1" s="49"/>
      <c r="J1" s="49"/>
      <c r="K1" s="49"/>
      <c r="L1" s="49"/>
    </row>
    <row r="2" spans="1:12" s="51" customFormat="1" x14ac:dyDescent="0.2">
      <c r="A2" s="51" t="s">
        <v>97</v>
      </c>
      <c r="C2" s="92"/>
      <c r="E2" s="92"/>
      <c r="H2" s="92"/>
    </row>
    <row r="3" spans="1:12" s="53" customFormat="1" ht="62.45" customHeight="1" x14ac:dyDescent="0.2">
      <c r="A3" s="61"/>
      <c r="B3" s="66" t="s">
        <v>165</v>
      </c>
      <c r="C3" s="93" t="s">
        <v>166</v>
      </c>
      <c r="D3" s="66" t="s">
        <v>207</v>
      </c>
      <c r="E3" s="93" t="s">
        <v>167</v>
      </c>
      <c r="F3" s="66" t="s">
        <v>168</v>
      </c>
      <c r="G3" s="66" t="s">
        <v>169</v>
      </c>
      <c r="H3" s="93" t="s">
        <v>170</v>
      </c>
      <c r="I3" s="66" t="s">
        <v>171</v>
      </c>
      <c r="J3" s="66" t="s">
        <v>172</v>
      </c>
      <c r="K3" s="66" t="s">
        <v>173</v>
      </c>
      <c r="L3" s="66" t="s">
        <v>174</v>
      </c>
    </row>
    <row r="4" spans="1:12" s="53" customFormat="1" x14ac:dyDescent="0.2">
      <c r="A4" s="56" t="s">
        <v>146</v>
      </c>
      <c r="B4" s="55"/>
      <c r="C4" s="94"/>
      <c r="D4" s="54"/>
      <c r="E4" s="94"/>
      <c r="F4" s="55"/>
      <c r="G4" s="55"/>
      <c r="H4" s="94"/>
      <c r="I4" s="55"/>
      <c r="J4" s="55"/>
      <c r="K4" s="55"/>
      <c r="L4" s="55"/>
    </row>
    <row r="5" spans="1:12" s="61" customFormat="1" x14ac:dyDescent="0.2">
      <c r="A5" s="57" t="s">
        <v>160</v>
      </c>
      <c r="B5" s="58">
        <v>1900</v>
      </c>
      <c r="C5" s="95">
        <v>1</v>
      </c>
      <c r="D5" s="59"/>
      <c r="E5" s="95">
        <v>1</v>
      </c>
      <c r="F5" s="58">
        <v>1900</v>
      </c>
      <c r="G5" s="58">
        <v>1900</v>
      </c>
      <c r="H5" s="95">
        <v>1</v>
      </c>
      <c r="I5" s="58">
        <v>1900</v>
      </c>
      <c r="J5" s="58">
        <v>1900</v>
      </c>
      <c r="K5" s="58">
        <v>0</v>
      </c>
      <c r="L5" s="58">
        <v>0</v>
      </c>
    </row>
    <row r="6" spans="1:12" s="61" customFormat="1" x14ac:dyDescent="0.2">
      <c r="A6" s="62" t="s">
        <v>161</v>
      </c>
      <c r="B6" s="63">
        <v>2163</v>
      </c>
      <c r="C6" s="67">
        <v>1.084211</v>
      </c>
      <c r="D6" s="96" t="s">
        <v>208</v>
      </c>
      <c r="E6" s="67">
        <v>1.0842105262999999</v>
      </c>
      <c r="F6" s="63">
        <v>1995</v>
      </c>
      <c r="G6" s="63">
        <v>95</v>
      </c>
      <c r="H6" s="67">
        <v>1.0842105262999999</v>
      </c>
      <c r="I6" s="63">
        <v>103</v>
      </c>
      <c r="J6" s="63">
        <v>2003</v>
      </c>
      <c r="K6" s="63">
        <v>160</v>
      </c>
      <c r="L6" s="63">
        <v>160</v>
      </c>
    </row>
    <row r="7" spans="1:12" s="61" customFormat="1" x14ac:dyDescent="0.2">
      <c r="A7" s="62" t="s">
        <v>162</v>
      </c>
      <c r="B7" s="63">
        <v>2307.69</v>
      </c>
      <c r="C7" s="67">
        <v>1.0776699999999999</v>
      </c>
      <c r="D7" s="96" t="s">
        <v>209</v>
      </c>
      <c r="E7" s="67">
        <v>1.1684210526000001</v>
      </c>
      <c r="F7" s="63">
        <v>1975.05</v>
      </c>
      <c r="G7" s="63">
        <v>-19.95</v>
      </c>
      <c r="H7" s="67">
        <v>1.0842105262999999</v>
      </c>
      <c r="I7" s="63">
        <v>-21.63</v>
      </c>
      <c r="J7" s="63">
        <v>1981.37</v>
      </c>
      <c r="K7" s="63">
        <v>326.32</v>
      </c>
      <c r="L7" s="63">
        <v>166.32</v>
      </c>
    </row>
    <row r="8" spans="1:12" s="61" customFormat="1" x14ac:dyDescent="0.2">
      <c r="A8" s="62" t="s">
        <v>163</v>
      </c>
      <c r="B8" s="63">
        <v>2647.1907000000001</v>
      </c>
      <c r="C8" s="67">
        <v>1.0720719999999999</v>
      </c>
      <c r="D8" s="96" t="s">
        <v>210</v>
      </c>
      <c r="E8" s="67">
        <v>1.2526315789</v>
      </c>
      <c r="F8" s="63">
        <v>2113.3035</v>
      </c>
      <c r="G8" s="63">
        <v>138.2535</v>
      </c>
      <c r="H8" s="67">
        <v>1.2526337488999999</v>
      </c>
      <c r="I8" s="63">
        <v>173.18100000000001</v>
      </c>
      <c r="J8" s="63">
        <v>2154.5509999999999</v>
      </c>
      <c r="K8" s="63">
        <v>492.64</v>
      </c>
      <c r="L8" s="63">
        <v>166.32</v>
      </c>
    </row>
    <row r="9" spans="1:12" s="61" customFormat="1" x14ac:dyDescent="0.2">
      <c r="A9" s="62" t="s">
        <v>164</v>
      </c>
      <c r="B9" s="63">
        <v>3090.6</v>
      </c>
      <c r="C9" s="67">
        <v>0.99087800000000004</v>
      </c>
      <c r="D9" s="96" t="s">
        <v>211</v>
      </c>
      <c r="E9" s="67">
        <v>1.2412048193</v>
      </c>
      <c r="F9" s="63">
        <v>2490</v>
      </c>
      <c r="G9" s="63">
        <v>376.69650000000001</v>
      </c>
      <c r="H9" s="67">
        <v>1.2412034622000001</v>
      </c>
      <c r="I9" s="63">
        <v>467.55700000000002</v>
      </c>
      <c r="J9" s="63">
        <v>2622.1080000000002</v>
      </c>
      <c r="K9" s="63">
        <v>468.49200000000002</v>
      </c>
      <c r="L9" s="63">
        <v>-24.148</v>
      </c>
    </row>
    <row r="10" spans="1:12" s="61" customFormat="1" x14ac:dyDescent="0.2">
      <c r="A10" s="62" t="s">
        <v>176</v>
      </c>
      <c r="B10" s="63">
        <v>3402.1080000000002</v>
      </c>
      <c r="C10" s="67">
        <v>1.156528</v>
      </c>
      <c r="D10" s="96" t="s">
        <v>212</v>
      </c>
      <c r="E10" s="67">
        <v>1.4354886076</v>
      </c>
      <c r="F10" s="63">
        <v>2370</v>
      </c>
      <c r="G10" s="63">
        <v>-120</v>
      </c>
      <c r="H10" s="67">
        <v>1.2412083332999999</v>
      </c>
      <c r="I10" s="63">
        <v>-148.94499999999999</v>
      </c>
      <c r="J10" s="63">
        <v>2473.163</v>
      </c>
      <c r="K10" s="63">
        <v>928.94500000000005</v>
      </c>
      <c r="L10" s="63">
        <v>460.45299999999997</v>
      </c>
    </row>
    <row r="11" spans="1:12" s="61" customFormat="1" x14ac:dyDescent="0.2">
      <c r="A11" s="62" t="s">
        <v>177</v>
      </c>
      <c r="B11" s="63">
        <v>3470.15</v>
      </c>
      <c r="C11" s="67">
        <v>1.02</v>
      </c>
      <c r="D11" s="96" t="s">
        <v>213</v>
      </c>
      <c r="E11" s="67">
        <v>1.4641983533</v>
      </c>
      <c r="F11" s="63">
        <v>2369.9999339999999</v>
      </c>
      <c r="G11" s="63">
        <v>-6.6000000000000005E-5</v>
      </c>
      <c r="H11" s="67">
        <v>1.2412034622000001</v>
      </c>
      <c r="I11" s="63">
        <v>0</v>
      </c>
      <c r="J11" s="63">
        <v>2473.163</v>
      </c>
      <c r="K11" s="63">
        <v>996.98699999999997</v>
      </c>
      <c r="L11" s="63">
        <v>68.042000000000002</v>
      </c>
    </row>
    <row r="12" spans="1:12" x14ac:dyDescent="0.2">
      <c r="A12" s="69"/>
      <c r="B12" s="70"/>
      <c r="C12" s="71"/>
      <c r="D12" s="74"/>
      <c r="E12" s="71"/>
      <c r="F12" s="70"/>
      <c r="G12" s="70">
        <v>2369.9999339999999</v>
      </c>
      <c r="H12" s="71">
        <v>1.0435287210434159</v>
      </c>
      <c r="I12" s="70">
        <v>2473.163</v>
      </c>
      <c r="J12" s="70"/>
      <c r="K12" s="70"/>
      <c r="L12" s="70">
        <v>996.98699999999997</v>
      </c>
    </row>
    <row r="13" spans="1:12" x14ac:dyDescent="0.2">
      <c r="A13" s="56" t="s">
        <v>214</v>
      </c>
    </row>
    <row r="14" spans="1:12" x14ac:dyDescent="0.2">
      <c r="A14" s="57" t="s">
        <v>160</v>
      </c>
      <c r="B14" s="58">
        <v>1900</v>
      </c>
      <c r="C14" s="95">
        <v>1</v>
      </c>
      <c r="D14" s="59"/>
      <c r="E14" s="95">
        <v>1</v>
      </c>
      <c r="F14" s="58">
        <v>1900</v>
      </c>
      <c r="G14" s="58">
        <v>1900</v>
      </c>
      <c r="H14" s="95">
        <v>1</v>
      </c>
      <c r="I14" s="58">
        <v>1900</v>
      </c>
      <c r="J14" s="58">
        <v>1900</v>
      </c>
      <c r="K14" s="58">
        <v>0</v>
      </c>
      <c r="L14" s="58">
        <v>0</v>
      </c>
    </row>
    <row r="15" spans="1:12" x14ac:dyDescent="0.2">
      <c r="A15" s="62" t="s">
        <v>161</v>
      </c>
      <c r="B15" s="63">
        <v>2163</v>
      </c>
      <c r="C15" s="67">
        <v>1.084211</v>
      </c>
      <c r="D15" s="97" t="s">
        <v>215</v>
      </c>
      <c r="E15" s="67">
        <v>1.0842105262999999</v>
      </c>
      <c r="F15" s="63">
        <v>1995</v>
      </c>
      <c r="G15" s="63">
        <v>95</v>
      </c>
      <c r="H15" s="67">
        <v>1.0842105262999999</v>
      </c>
      <c r="I15" s="63">
        <v>103</v>
      </c>
      <c r="J15" s="63">
        <v>2003</v>
      </c>
      <c r="K15" s="63">
        <v>160</v>
      </c>
      <c r="L15" s="63">
        <v>160</v>
      </c>
    </row>
    <row r="16" spans="1:12" x14ac:dyDescent="0.2">
      <c r="A16" s="62" t="s">
        <v>162</v>
      </c>
      <c r="B16" s="63">
        <v>2307.69</v>
      </c>
      <c r="C16" s="67">
        <v>1.0776699999999999</v>
      </c>
      <c r="D16" s="97" t="s">
        <v>216</v>
      </c>
      <c r="E16" s="67">
        <v>1.1684210526000001</v>
      </c>
      <c r="F16" s="63">
        <v>1975.05</v>
      </c>
      <c r="G16" s="63">
        <v>-19.95</v>
      </c>
      <c r="H16" s="67">
        <v>1.0842105262999999</v>
      </c>
      <c r="I16" s="63">
        <v>-21.63</v>
      </c>
      <c r="J16" s="63">
        <v>1981.37</v>
      </c>
      <c r="K16" s="63">
        <v>326.32</v>
      </c>
      <c r="L16" s="63">
        <v>166.32</v>
      </c>
    </row>
    <row r="17" spans="1:12" x14ac:dyDescent="0.2">
      <c r="A17" s="62" t="s">
        <v>163</v>
      </c>
      <c r="B17" s="63">
        <v>2647.1907000000001</v>
      </c>
      <c r="C17" s="67">
        <v>1.0720719999999999</v>
      </c>
      <c r="D17" s="97" t="s">
        <v>217</v>
      </c>
      <c r="E17" s="67">
        <v>1.2526315789</v>
      </c>
      <c r="F17" s="63">
        <v>2113.3035</v>
      </c>
      <c r="G17" s="63">
        <v>138.2535</v>
      </c>
      <c r="H17" s="67">
        <v>1.2526337488999999</v>
      </c>
      <c r="I17" s="63">
        <v>173.18100000000001</v>
      </c>
      <c r="J17" s="63">
        <v>2154.5509999999999</v>
      </c>
      <c r="K17" s="63">
        <v>492.64</v>
      </c>
      <c r="L17" s="63">
        <v>166.32</v>
      </c>
    </row>
    <row r="18" spans="1:12" x14ac:dyDescent="0.2">
      <c r="A18" s="62" t="s">
        <v>164</v>
      </c>
      <c r="B18" s="63">
        <v>3090.6</v>
      </c>
      <c r="C18" s="67">
        <v>1.02</v>
      </c>
      <c r="D18" s="97" t="s">
        <v>218</v>
      </c>
      <c r="E18" s="67">
        <v>1.2776842121</v>
      </c>
      <c r="F18" s="63">
        <v>2418.9075600000001</v>
      </c>
      <c r="G18" s="63">
        <v>305.60406</v>
      </c>
      <c r="H18" s="67">
        <v>1.2776826328999999</v>
      </c>
      <c r="I18" s="63">
        <v>390.46499999999997</v>
      </c>
      <c r="J18" s="63">
        <v>2545.0160000000001</v>
      </c>
      <c r="K18" s="63">
        <v>545.58399999999995</v>
      </c>
      <c r="L18" s="63">
        <v>52.944000000000003</v>
      </c>
    </row>
    <row r="19" spans="1:12" x14ac:dyDescent="0.2">
      <c r="A19" s="62" t="s">
        <v>176</v>
      </c>
      <c r="B19" s="63">
        <v>3402.1080000000002</v>
      </c>
      <c r="C19" s="67">
        <v>1.02</v>
      </c>
      <c r="D19" s="97" t="s">
        <v>219</v>
      </c>
      <c r="E19" s="67">
        <v>1.3032378955999999</v>
      </c>
      <c r="F19" s="63">
        <v>2610.5041999999999</v>
      </c>
      <c r="G19" s="63">
        <v>191.59664000000001</v>
      </c>
      <c r="H19" s="67">
        <v>1.3032378856</v>
      </c>
      <c r="I19" s="63">
        <v>249.696</v>
      </c>
      <c r="J19" s="63">
        <v>2794.712</v>
      </c>
      <c r="K19" s="63">
        <v>607.39599999999996</v>
      </c>
      <c r="L19" s="63">
        <v>61.811999999999998</v>
      </c>
    </row>
    <row r="20" spans="1:12" x14ac:dyDescent="0.2">
      <c r="A20" s="62" t="s">
        <v>177</v>
      </c>
      <c r="B20" s="63">
        <v>3470.15</v>
      </c>
      <c r="C20" s="67">
        <v>1.02</v>
      </c>
      <c r="D20" s="97" t="s">
        <v>220</v>
      </c>
      <c r="E20" s="67">
        <v>1.3293026733</v>
      </c>
      <c r="F20" s="63">
        <v>2610.5040410000001</v>
      </c>
      <c r="G20" s="63">
        <v>-1.5899999999999999E-4</v>
      </c>
      <c r="H20" s="67">
        <v>1.3032378856</v>
      </c>
      <c r="I20" s="63">
        <v>0</v>
      </c>
      <c r="J20" s="63">
        <v>2794.712</v>
      </c>
      <c r="K20" s="63">
        <v>675.43799999999999</v>
      </c>
      <c r="L20" s="63">
        <v>68.042000000000002</v>
      </c>
    </row>
    <row r="21" spans="1:12" x14ac:dyDescent="0.2">
      <c r="A21" s="69"/>
      <c r="B21" s="70"/>
      <c r="C21" s="71"/>
      <c r="D21" s="74"/>
      <c r="E21" s="71"/>
      <c r="F21" s="70"/>
      <c r="G21" s="70">
        <v>2610.5040410000001</v>
      </c>
      <c r="H21" s="71">
        <v>1.0705641347827355</v>
      </c>
      <c r="I21" s="70">
        <v>2794.712</v>
      </c>
      <c r="J21" s="70"/>
      <c r="K21" s="70"/>
      <c r="L21" s="70">
        <v>675.43799999999999</v>
      </c>
    </row>
    <row r="22" spans="1:12" x14ac:dyDescent="0.2">
      <c r="A22" s="56" t="s">
        <v>221</v>
      </c>
      <c r="B22" s="68"/>
      <c r="D22" s="68"/>
      <c r="F22" s="68"/>
      <c r="G22" s="68"/>
      <c r="I22" s="68"/>
      <c r="J22" s="68"/>
      <c r="K22" s="68"/>
      <c r="L22" s="68"/>
    </row>
    <row r="23" spans="1:12" x14ac:dyDescent="0.2">
      <c r="A23" s="57" t="s">
        <v>160</v>
      </c>
      <c r="B23" s="58">
        <f>B5-B14</f>
        <v>0</v>
      </c>
      <c r="C23" s="95">
        <f t="shared" ref="C23:L23" si="0">C5-C14</f>
        <v>0</v>
      </c>
      <c r="D23" s="58"/>
      <c r="E23" s="95">
        <f t="shared" si="0"/>
        <v>0</v>
      </c>
      <c r="F23" s="58">
        <f t="shared" si="0"/>
        <v>0</v>
      </c>
      <c r="G23" s="58">
        <f t="shared" si="0"/>
        <v>0</v>
      </c>
      <c r="H23" s="95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</row>
    <row r="24" spans="1:12" x14ac:dyDescent="0.2">
      <c r="A24" s="62" t="s">
        <v>161</v>
      </c>
      <c r="B24" s="58">
        <f t="shared" ref="B24:L30" si="1">B6-B15</f>
        <v>0</v>
      </c>
      <c r="C24" s="95">
        <f t="shared" si="1"/>
        <v>0</v>
      </c>
      <c r="D24" s="58"/>
      <c r="E24" s="95">
        <f t="shared" si="1"/>
        <v>0</v>
      </c>
      <c r="F24" s="58">
        <f t="shared" si="1"/>
        <v>0</v>
      </c>
      <c r="G24" s="58">
        <f t="shared" si="1"/>
        <v>0</v>
      </c>
      <c r="H24" s="95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</row>
    <row r="25" spans="1:12" x14ac:dyDescent="0.2">
      <c r="A25" s="62" t="s">
        <v>162</v>
      </c>
      <c r="B25" s="58">
        <f t="shared" si="1"/>
        <v>0</v>
      </c>
      <c r="C25" s="95">
        <f t="shared" si="1"/>
        <v>0</v>
      </c>
      <c r="D25" s="58"/>
      <c r="E25" s="95">
        <f t="shared" si="1"/>
        <v>0</v>
      </c>
      <c r="F25" s="58">
        <f t="shared" si="1"/>
        <v>0</v>
      </c>
      <c r="G25" s="58">
        <f t="shared" si="1"/>
        <v>0</v>
      </c>
      <c r="H25" s="95">
        <f t="shared" si="1"/>
        <v>0</v>
      </c>
      <c r="I25" s="58">
        <f t="shared" si="1"/>
        <v>0</v>
      </c>
      <c r="J25" s="58">
        <f t="shared" si="1"/>
        <v>0</v>
      </c>
      <c r="K25" s="58">
        <f t="shared" si="1"/>
        <v>0</v>
      </c>
      <c r="L25" s="58">
        <f t="shared" si="1"/>
        <v>0</v>
      </c>
    </row>
    <row r="26" spans="1:12" x14ac:dyDescent="0.2">
      <c r="A26" s="62" t="s">
        <v>163</v>
      </c>
      <c r="B26" s="58">
        <f t="shared" si="1"/>
        <v>0</v>
      </c>
      <c r="C26" s="95">
        <f t="shared" si="1"/>
        <v>0</v>
      </c>
      <c r="D26" s="58"/>
      <c r="E26" s="95">
        <f t="shared" si="1"/>
        <v>0</v>
      </c>
      <c r="F26" s="58">
        <f t="shared" si="1"/>
        <v>0</v>
      </c>
      <c r="G26" s="58">
        <f t="shared" si="1"/>
        <v>0</v>
      </c>
      <c r="H26" s="95">
        <f t="shared" si="1"/>
        <v>0</v>
      </c>
      <c r="I26" s="58">
        <f t="shared" si="1"/>
        <v>0</v>
      </c>
      <c r="J26" s="58">
        <f t="shared" si="1"/>
        <v>0</v>
      </c>
      <c r="K26" s="58">
        <f t="shared" si="1"/>
        <v>0</v>
      </c>
      <c r="L26" s="58">
        <f t="shared" si="1"/>
        <v>0</v>
      </c>
    </row>
    <row r="27" spans="1:12" x14ac:dyDescent="0.2">
      <c r="A27" s="62" t="s">
        <v>164</v>
      </c>
      <c r="B27" s="58">
        <f t="shared" si="1"/>
        <v>0</v>
      </c>
      <c r="C27" s="95">
        <f t="shared" si="1"/>
        <v>-2.9121999999999981E-2</v>
      </c>
      <c r="D27" s="58"/>
      <c r="E27" s="95">
        <f t="shared" si="1"/>
        <v>-3.647939280000001E-2</v>
      </c>
      <c r="F27" s="58">
        <f t="shared" si="1"/>
        <v>71.092439999999897</v>
      </c>
      <c r="G27" s="58">
        <f t="shared" si="1"/>
        <v>71.092440000000011</v>
      </c>
      <c r="H27" s="95">
        <f t="shared" si="1"/>
        <v>-3.6479170699999841E-2</v>
      </c>
      <c r="I27" s="58">
        <f t="shared" si="1"/>
        <v>77.092000000000041</v>
      </c>
      <c r="J27" s="58">
        <f t="shared" si="1"/>
        <v>77.092000000000098</v>
      </c>
      <c r="K27" s="58">
        <f t="shared" si="1"/>
        <v>-77.091999999999928</v>
      </c>
      <c r="L27" s="58">
        <f t="shared" si="1"/>
        <v>-77.091999999999999</v>
      </c>
    </row>
    <row r="28" spans="1:12" x14ac:dyDescent="0.2">
      <c r="A28" s="62" t="s">
        <v>176</v>
      </c>
      <c r="B28" s="58">
        <f t="shared" si="1"/>
        <v>0</v>
      </c>
      <c r="C28" s="95">
        <f t="shared" si="1"/>
        <v>0.13652799999999998</v>
      </c>
      <c r="D28" s="58"/>
      <c r="E28" s="95">
        <f t="shared" si="1"/>
        <v>0.13225071200000005</v>
      </c>
      <c r="F28" s="58">
        <f t="shared" si="1"/>
        <v>-240.50419999999986</v>
      </c>
      <c r="G28" s="58">
        <f t="shared" si="1"/>
        <v>-311.59663999999998</v>
      </c>
      <c r="H28" s="95">
        <f t="shared" si="1"/>
        <v>-6.2029552300000068E-2</v>
      </c>
      <c r="I28" s="58">
        <f t="shared" si="1"/>
        <v>-398.64099999999996</v>
      </c>
      <c r="J28" s="58">
        <f t="shared" si="1"/>
        <v>-321.54899999999998</v>
      </c>
      <c r="K28" s="58">
        <f t="shared" si="1"/>
        <v>321.54900000000009</v>
      </c>
      <c r="L28" s="58">
        <f t="shared" si="1"/>
        <v>398.64099999999996</v>
      </c>
    </row>
    <row r="29" spans="1:12" x14ac:dyDescent="0.2">
      <c r="A29" s="62" t="s">
        <v>177</v>
      </c>
      <c r="B29" s="58">
        <f t="shared" si="1"/>
        <v>0</v>
      </c>
      <c r="C29" s="95">
        <f t="shared" si="1"/>
        <v>0</v>
      </c>
      <c r="D29" s="58"/>
      <c r="E29" s="95">
        <f t="shared" si="1"/>
        <v>0.13489568000000007</v>
      </c>
      <c r="F29" s="58">
        <f t="shared" si="1"/>
        <v>-240.5041070000002</v>
      </c>
      <c r="G29" s="58">
        <f t="shared" si="1"/>
        <v>9.2999999999999984E-5</v>
      </c>
      <c r="H29" s="95">
        <f t="shared" si="1"/>
        <v>-6.2034423399999872E-2</v>
      </c>
      <c r="I29" s="58">
        <f t="shared" si="1"/>
        <v>0</v>
      </c>
      <c r="J29" s="58">
        <f t="shared" si="1"/>
        <v>-321.54899999999998</v>
      </c>
      <c r="K29" s="58">
        <f t="shared" si="1"/>
        <v>321.54899999999998</v>
      </c>
      <c r="L29" s="58">
        <f t="shared" si="1"/>
        <v>0</v>
      </c>
    </row>
    <row r="30" spans="1:12" x14ac:dyDescent="0.2">
      <c r="A30" s="69"/>
      <c r="B30" s="70"/>
      <c r="C30" s="71"/>
      <c r="D30" s="74"/>
      <c r="E30" s="71"/>
      <c r="F30" s="70"/>
      <c r="G30" s="58">
        <f t="shared" si="1"/>
        <v>-240.5041070000002</v>
      </c>
      <c r="H30" s="95">
        <f t="shared" si="1"/>
        <v>-2.7035413739319614E-2</v>
      </c>
      <c r="I30" s="58">
        <f t="shared" si="1"/>
        <v>-321.54899999999998</v>
      </c>
      <c r="J30" s="70"/>
      <c r="K30" s="70"/>
      <c r="L30" s="58">
        <f t="shared" si="1"/>
        <v>321.54899999999998</v>
      </c>
    </row>
    <row r="33" spans="1:14" x14ac:dyDescent="0.2">
      <c r="A33" s="51" t="s">
        <v>206</v>
      </c>
    </row>
    <row r="35" spans="1:14" x14ac:dyDescent="0.2">
      <c r="A35" s="48" t="s">
        <v>222</v>
      </c>
      <c r="B35" s="49"/>
      <c r="C35" s="50"/>
      <c r="D35" s="50"/>
      <c r="E35" s="50"/>
      <c r="F35" s="49"/>
      <c r="G35" s="49"/>
      <c r="H35" s="50"/>
      <c r="I35" s="49"/>
      <c r="J35" s="49"/>
      <c r="K35" s="49"/>
      <c r="L35" s="49"/>
      <c r="M35" s="49"/>
      <c r="N35" s="49"/>
    </row>
    <row r="36" spans="1:14" x14ac:dyDescent="0.2">
      <c r="A36" s="51" t="s">
        <v>118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x14ac:dyDescent="0.2">
      <c r="A37" s="51" t="s">
        <v>119</v>
      </c>
      <c r="B37" s="49" t="s">
        <v>223</v>
      </c>
      <c r="C37" s="51"/>
      <c r="D37" s="51"/>
      <c r="E37" s="51"/>
      <c r="F37" s="52"/>
      <c r="G37" s="51"/>
      <c r="H37" s="51"/>
      <c r="I37" s="51"/>
      <c r="J37" s="51"/>
      <c r="K37" s="51"/>
      <c r="L37" s="51"/>
      <c r="M37" s="51"/>
      <c r="N37" s="51"/>
    </row>
    <row r="38" spans="1:14" x14ac:dyDescent="0.2">
      <c r="A38" s="53" t="s">
        <v>121</v>
      </c>
      <c r="B38" s="89"/>
      <c r="C38" s="90" t="s">
        <v>122</v>
      </c>
      <c r="D38" s="90"/>
      <c r="E38" s="90" t="s">
        <v>123</v>
      </c>
      <c r="F38" s="91" t="s">
        <v>124</v>
      </c>
      <c r="G38" s="91" t="s">
        <v>125</v>
      </c>
      <c r="H38" s="90" t="s">
        <v>123</v>
      </c>
      <c r="I38" s="91" t="s">
        <v>121</v>
      </c>
      <c r="J38" s="91" t="s">
        <v>126</v>
      </c>
      <c r="K38" s="91" t="s">
        <v>121</v>
      </c>
      <c r="L38" s="91" t="s">
        <v>121</v>
      </c>
      <c r="M38" s="91" t="s">
        <v>121</v>
      </c>
      <c r="N38" s="91" t="s">
        <v>127</v>
      </c>
    </row>
    <row r="39" spans="1:14" x14ac:dyDescent="0.2">
      <c r="A39" s="53" t="s">
        <v>121</v>
      </c>
      <c r="B39" s="91" t="s">
        <v>128</v>
      </c>
      <c r="C39" s="90" t="s">
        <v>129</v>
      </c>
      <c r="D39" s="90"/>
      <c r="E39" s="90" t="s">
        <v>129</v>
      </c>
      <c r="F39" s="91" t="s">
        <v>130</v>
      </c>
      <c r="G39" s="91" t="s">
        <v>130</v>
      </c>
      <c r="H39" s="90" t="s">
        <v>131</v>
      </c>
      <c r="I39" s="91" t="s">
        <v>132</v>
      </c>
      <c r="J39" s="91" t="s">
        <v>133</v>
      </c>
      <c r="K39" s="91" t="s">
        <v>134</v>
      </c>
      <c r="L39" s="91" t="s">
        <v>134</v>
      </c>
      <c r="M39" s="91" t="s">
        <v>135</v>
      </c>
      <c r="N39" s="91" t="s">
        <v>136</v>
      </c>
    </row>
    <row r="40" spans="1:14" x14ac:dyDescent="0.2">
      <c r="A40" s="53" t="s">
        <v>137</v>
      </c>
      <c r="B40" s="91" t="s">
        <v>138</v>
      </c>
      <c r="C40" s="90" t="s">
        <v>139</v>
      </c>
      <c r="D40" s="90"/>
      <c r="E40" s="90" t="s">
        <v>140</v>
      </c>
      <c r="F40" s="91" t="s">
        <v>141</v>
      </c>
      <c r="G40" s="91" t="s">
        <v>141</v>
      </c>
      <c r="H40" s="90" t="s">
        <v>139</v>
      </c>
      <c r="I40" s="91" t="s">
        <v>142</v>
      </c>
      <c r="J40" s="91" t="s">
        <v>124</v>
      </c>
      <c r="K40" s="91" t="s">
        <v>143</v>
      </c>
      <c r="L40" s="91" t="s">
        <v>144</v>
      </c>
      <c r="M40" s="91" t="s">
        <v>130</v>
      </c>
      <c r="N40" s="91" t="s">
        <v>145</v>
      </c>
    </row>
    <row r="41" spans="1:14" x14ac:dyDescent="0.2">
      <c r="A41" s="57" t="s">
        <v>160</v>
      </c>
      <c r="B41" s="58">
        <v>1900</v>
      </c>
      <c r="C41" s="59">
        <v>1</v>
      </c>
      <c r="D41" s="59"/>
      <c r="E41" s="59">
        <v>1</v>
      </c>
      <c r="F41" s="58">
        <v>1900</v>
      </c>
      <c r="G41" s="58">
        <v>1900</v>
      </c>
      <c r="H41" s="59">
        <v>1</v>
      </c>
      <c r="I41" s="58">
        <v>1900</v>
      </c>
      <c r="J41" s="58">
        <v>1900</v>
      </c>
      <c r="K41" s="58">
        <v>0</v>
      </c>
      <c r="L41" s="58">
        <v>0</v>
      </c>
      <c r="M41" s="58">
        <v>1900</v>
      </c>
      <c r="N41" s="60">
        <v>1900</v>
      </c>
    </row>
    <row r="42" spans="1:14" x14ac:dyDescent="0.2">
      <c r="A42" s="62" t="s">
        <v>161</v>
      </c>
      <c r="B42" s="63">
        <v>2163</v>
      </c>
      <c r="C42" s="64">
        <v>1.084211</v>
      </c>
      <c r="D42" s="64"/>
      <c r="E42" s="64">
        <v>1.0842105262999999</v>
      </c>
      <c r="F42" s="63">
        <v>1995</v>
      </c>
      <c r="G42" s="63">
        <v>95</v>
      </c>
      <c r="H42" s="64">
        <v>1.0842105262999999</v>
      </c>
      <c r="I42" s="63">
        <v>103</v>
      </c>
      <c r="J42" s="63">
        <v>2003</v>
      </c>
      <c r="K42" s="63">
        <v>160</v>
      </c>
      <c r="L42" s="63">
        <v>160</v>
      </c>
      <c r="M42" s="63">
        <v>75.05</v>
      </c>
      <c r="N42" s="65">
        <v>81.37</v>
      </c>
    </row>
    <row r="43" spans="1:14" x14ac:dyDescent="0.2">
      <c r="A43" s="62" t="s">
        <v>162</v>
      </c>
      <c r="B43" s="63">
        <v>2307.69</v>
      </c>
      <c r="C43" s="64">
        <v>1.0776699999999999</v>
      </c>
      <c r="D43" s="64"/>
      <c r="E43" s="64">
        <v>1.1684210526000001</v>
      </c>
      <c r="F43" s="63">
        <v>1975.05</v>
      </c>
      <c r="G43" s="63">
        <v>-19.95</v>
      </c>
      <c r="H43" s="64">
        <v>1.0842105262999999</v>
      </c>
      <c r="I43" s="63">
        <v>-21.63</v>
      </c>
      <c r="J43" s="63">
        <v>1981.37</v>
      </c>
      <c r="K43" s="63">
        <v>326.32</v>
      </c>
      <c r="L43" s="63">
        <v>166.32</v>
      </c>
      <c r="M43" s="63">
        <v>0</v>
      </c>
      <c r="N43" s="65">
        <v>0</v>
      </c>
    </row>
    <row r="44" spans="1:14" x14ac:dyDescent="0.2">
      <c r="A44" s="62" t="s">
        <v>163</v>
      </c>
      <c r="B44" s="63">
        <v>2647.1907000000001</v>
      </c>
      <c r="C44" s="64">
        <v>1.0720719999999999</v>
      </c>
      <c r="D44" s="64"/>
      <c r="E44" s="64">
        <v>1.2526315789</v>
      </c>
      <c r="F44" s="63">
        <v>2113.3035</v>
      </c>
      <c r="G44" s="63">
        <v>138.2535</v>
      </c>
      <c r="H44" s="64">
        <v>1.2526337488999999</v>
      </c>
      <c r="I44" s="63">
        <v>173.18100000000001</v>
      </c>
      <c r="J44" s="63">
        <v>2154.5509999999999</v>
      </c>
      <c r="K44" s="63">
        <v>492.64</v>
      </c>
      <c r="L44" s="63">
        <v>166.32</v>
      </c>
      <c r="M44" s="63">
        <v>138.25399999999999</v>
      </c>
      <c r="N44" s="65">
        <v>173.18100000000001</v>
      </c>
    </row>
    <row r="45" spans="1:14" x14ac:dyDescent="0.2">
      <c r="A45" s="62" t="s">
        <v>164</v>
      </c>
      <c r="B45" s="63">
        <v>3090.6</v>
      </c>
      <c r="C45" s="64">
        <v>0.99087800000000004</v>
      </c>
      <c r="D45" s="64"/>
      <c r="E45" s="64">
        <v>1.2412048193</v>
      </c>
      <c r="F45" s="63">
        <v>2490</v>
      </c>
      <c r="G45" s="63">
        <v>376.69650000000001</v>
      </c>
      <c r="H45" s="64">
        <v>1.2412034622000001</v>
      </c>
      <c r="I45" s="63">
        <v>467.55700000000002</v>
      </c>
      <c r="J45" s="63">
        <v>2622.1080000000002</v>
      </c>
      <c r="K45" s="63">
        <v>468.49200000000002</v>
      </c>
      <c r="L45" s="63">
        <v>-24.148</v>
      </c>
      <c r="M45" s="63">
        <v>256.69600000000003</v>
      </c>
      <c r="N45" s="65">
        <v>318.613</v>
      </c>
    </row>
    <row r="46" spans="1:14" x14ac:dyDescent="0.2">
      <c r="A46" s="62" t="s">
        <v>176</v>
      </c>
      <c r="B46" s="63">
        <v>3402.1080000000002</v>
      </c>
      <c r="C46" s="64">
        <v>1.156528</v>
      </c>
      <c r="D46" s="64"/>
      <c r="E46" s="64">
        <v>1.4354886076</v>
      </c>
      <c r="F46" s="63">
        <v>2370</v>
      </c>
      <c r="G46" s="63">
        <v>-120</v>
      </c>
      <c r="H46" s="64">
        <v>1.2412083332999999</v>
      </c>
      <c r="I46" s="63">
        <v>-148.94499999999999</v>
      </c>
      <c r="J46" s="63">
        <v>2473.163</v>
      </c>
      <c r="K46" s="63">
        <v>928.94500000000005</v>
      </c>
      <c r="L46" s="63">
        <v>460.45299999999997</v>
      </c>
      <c r="M46" s="63">
        <v>0</v>
      </c>
      <c r="N46" s="65">
        <v>0</v>
      </c>
    </row>
    <row r="47" spans="1:14" x14ac:dyDescent="0.2">
      <c r="A47" s="62" t="s">
        <v>177</v>
      </c>
      <c r="B47" s="63">
        <v>3470.15</v>
      </c>
      <c r="C47" s="64">
        <v>1.02</v>
      </c>
      <c r="D47" s="64"/>
      <c r="E47" s="64">
        <v>1.4641983533</v>
      </c>
      <c r="F47" s="63">
        <v>2369.9999339999999</v>
      </c>
      <c r="G47" s="63">
        <v>-6.6000000000000005E-5</v>
      </c>
      <c r="H47" s="64">
        <v>1.2412034622000001</v>
      </c>
      <c r="I47" s="63">
        <v>0</v>
      </c>
      <c r="J47" s="63">
        <v>2473.163</v>
      </c>
      <c r="K47" s="63">
        <v>996.98699999999997</v>
      </c>
      <c r="L47" s="63">
        <v>68.042000000000002</v>
      </c>
      <c r="M47" s="63">
        <v>0</v>
      </c>
      <c r="N47" s="65">
        <v>0</v>
      </c>
    </row>
    <row r="48" spans="1:14" x14ac:dyDescent="0.2">
      <c r="A48" s="69"/>
      <c r="B48" s="70"/>
      <c r="C48" s="74"/>
      <c r="D48" s="74"/>
      <c r="E48" s="74"/>
      <c r="F48" s="70"/>
      <c r="G48" s="70">
        <v>2369.9999339999999</v>
      </c>
      <c r="H48" s="74">
        <v>1.0435287210434159</v>
      </c>
      <c r="I48" s="70">
        <v>2473.163</v>
      </c>
      <c r="J48" s="70"/>
      <c r="K48" s="70"/>
      <c r="L48" s="70">
        <v>996.98699999999997</v>
      </c>
      <c r="M48" s="70">
        <v>2370</v>
      </c>
      <c r="N48" s="81">
        <v>2473.1639999999998</v>
      </c>
    </row>
    <row r="50" spans="1:14" x14ac:dyDescent="0.2">
      <c r="A50" s="51" t="s">
        <v>222</v>
      </c>
      <c r="B50" s="49"/>
      <c r="C50" s="50"/>
      <c r="D50" s="50"/>
      <c r="E50" s="50"/>
      <c r="F50" s="49"/>
      <c r="G50" s="49"/>
      <c r="H50" s="50"/>
      <c r="I50" s="49"/>
      <c r="J50" s="49"/>
      <c r="K50" s="49"/>
      <c r="L50" s="49"/>
      <c r="M50" s="49"/>
      <c r="N50" s="49"/>
    </row>
    <row r="51" spans="1:14" x14ac:dyDescent="0.2">
      <c r="A51" s="51" t="s">
        <v>118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1" t="s">
        <v>181</v>
      </c>
      <c r="B52" s="49" t="s">
        <v>224</v>
      </c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53" t="s">
        <v>121</v>
      </c>
      <c r="B53" s="89"/>
      <c r="C53" s="90" t="s">
        <v>122</v>
      </c>
      <c r="D53" s="90"/>
      <c r="E53" s="90" t="s">
        <v>123</v>
      </c>
      <c r="F53" s="91" t="s">
        <v>124</v>
      </c>
      <c r="G53" s="91" t="s">
        <v>125</v>
      </c>
      <c r="H53" s="90" t="s">
        <v>123</v>
      </c>
      <c r="I53" s="91" t="s">
        <v>121</v>
      </c>
      <c r="J53" s="91" t="s">
        <v>126</v>
      </c>
      <c r="K53" s="91" t="s">
        <v>121</v>
      </c>
      <c r="L53" s="91" t="s">
        <v>121</v>
      </c>
      <c r="M53" s="91" t="s">
        <v>121</v>
      </c>
      <c r="N53" s="91" t="s">
        <v>127</v>
      </c>
    </row>
    <row r="54" spans="1:14" x14ac:dyDescent="0.2">
      <c r="A54" s="53" t="s">
        <v>121</v>
      </c>
      <c r="B54" s="91" t="s">
        <v>128</v>
      </c>
      <c r="C54" s="90" t="s">
        <v>129</v>
      </c>
      <c r="D54" s="90"/>
      <c r="E54" s="90" t="s">
        <v>129</v>
      </c>
      <c r="F54" s="91" t="s">
        <v>130</v>
      </c>
      <c r="G54" s="91" t="s">
        <v>130</v>
      </c>
      <c r="H54" s="90" t="s">
        <v>131</v>
      </c>
      <c r="I54" s="91" t="s">
        <v>132</v>
      </c>
      <c r="J54" s="91" t="s">
        <v>133</v>
      </c>
      <c r="K54" s="91" t="s">
        <v>134</v>
      </c>
      <c r="L54" s="91" t="s">
        <v>134</v>
      </c>
      <c r="M54" s="91" t="s">
        <v>135</v>
      </c>
      <c r="N54" s="91" t="s">
        <v>136</v>
      </c>
    </row>
    <row r="55" spans="1:14" x14ac:dyDescent="0.2">
      <c r="A55" s="53" t="s">
        <v>137</v>
      </c>
      <c r="B55" s="91" t="s">
        <v>138</v>
      </c>
      <c r="C55" s="90" t="s">
        <v>139</v>
      </c>
      <c r="D55" s="90"/>
      <c r="E55" s="90" t="s">
        <v>140</v>
      </c>
      <c r="F55" s="91" t="s">
        <v>141</v>
      </c>
      <c r="G55" s="91" t="s">
        <v>141</v>
      </c>
      <c r="H55" s="90" t="s">
        <v>139</v>
      </c>
      <c r="I55" s="91" t="s">
        <v>142</v>
      </c>
      <c r="J55" s="91" t="s">
        <v>124</v>
      </c>
      <c r="K55" s="91" t="s">
        <v>143</v>
      </c>
      <c r="L55" s="91" t="s">
        <v>144</v>
      </c>
      <c r="M55" s="91" t="s">
        <v>130</v>
      </c>
      <c r="N55" s="91" t="s">
        <v>145</v>
      </c>
    </row>
    <row r="56" spans="1:14" x14ac:dyDescent="0.2">
      <c r="A56" s="57" t="s">
        <v>160</v>
      </c>
      <c r="B56" s="58">
        <v>1900</v>
      </c>
      <c r="C56" s="59">
        <v>1</v>
      </c>
      <c r="D56" s="59"/>
      <c r="E56" s="59">
        <v>1</v>
      </c>
      <c r="F56" s="58">
        <v>1900</v>
      </c>
      <c r="G56" s="58">
        <v>1900</v>
      </c>
      <c r="H56" s="59">
        <v>1</v>
      </c>
      <c r="I56" s="58">
        <v>1900</v>
      </c>
      <c r="J56" s="58">
        <v>1900</v>
      </c>
      <c r="K56" s="58">
        <v>0</v>
      </c>
      <c r="L56" s="58">
        <v>0</v>
      </c>
      <c r="M56" s="58">
        <v>1900</v>
      </c>
      <c r="N56" s="60">
        <v>1900</v>
      </c>
    </row>
    <row r="57" spans="1:14" x14ac:dyDescent="0.2">
      <c r="A57" s="62" t="s">
        <v>161</v>
      </c>
      <c r="B57" s="63">
        <v>2163</v>
      </c>
      <c r="C57" s="64">
        <v>1.084211</v>
      </c>
      <c r="D57" s="64"/>
      <c r="E57" s="64">
        <v>1.0842105262999999</v>
      </c>
      <c r="F57" s="63">
        <v>1995</v>
      </c>
      <c r="G57" s="63">
        <v>95</v>
      </c>
      <c r="H57" s="64">
        <v>1.0842105262999999</v>
      </c>
      <c r="I57" s="63">
        <v>103</v>
      </c>
      <c r="J57" s="63">
        <v>2003</v>
      </c>
      <c r="K57" s="63">
        <v>160</v>
      </c>
      <c r="L57" s="63">
        <v>160</v>
      </c>
      <c r="M57" s="63">
        <v>75.05</v>
      </c>
      <c r="N57" s="65">
        <v>81.37</v>
      </c>
    </row>
    <row r="58" spans="1:14" x14ac:dyDescent="0.2">
      <c r="A58" s="62" t="s">
        <v>162</v>
      </c>
      <c r="B58" s="63">
        <v>2307.69</v>
      </c>
      <c r="C58" s="64">
        <v>1.0776699999999999</v>
      </c>
      <c r="D58" s="64"/>
      <c r="E58" s="64">
        <v>1.1684210526000001</v>
      </c>
      <c r="F58" s="63">
        <v>1975.05</v>
      </c>
      <c r="G58" s="63">
        <v>-19.95</v>
      </c>
      <c r="H58" s="64">
        <v>1.0842105262999999</v>
      </c>
      <c r="I58" s="63">
        <v>-21.63</v>
      </c>
      <c r="J58" s="63">
        <v>1981.37</v>
      </c>
      <c r="K58" s="63">
        <v>326.32</v>
      </c>
      <c r="L58" s="63">
        <v>166.32</v>
      </c>
      <c r="M58" s="63">
        <v>0</v>
      </c>
      <c r="N58" s="65">
        <v>0</v>
      </c>
    </row>
    <row r="59" spans="1:14" x14ac:dyDescent="0.2">
      <c r="A59" s="62" t="s">
        <v>163</v>
      </c>
      <c r="B59" s="63">
        <v>2647.1907000000001</v>
      </c>
      <c r="C59" s="64">
        <v>1.0720719999999999</v>
      </c>
      <c r="D59" s="64"/>
      <c r="E59" s="64">
        <v>1.2526315789</v>
      </c>
      <c r="F59" s="63">
        <v>2113.3035</v>
      </c>
      <c r="G59" s="63">
        <v>138.2535</v>
      </c>
      <c r="H59" s="64">
        <v>1.2526337488999999</v>
      </c>
      <c r="I59" s="63">
        <v>173.18100000000001</v>
      </c>
      <c r="J59" s="63">
        <v>2154.5509999999999</v>
      </c>
      <c r="K59" s="63">
        <v>492.64</v>
      </c>
      <c r="L59" s="63">
        <v>166.32</v>
      </c>
      <c r="M59" s="63">
        <v>138.25399999999999</v>
      </c>
      <c r="N59" s="65">
        <v>173.18100000000001</v>
      </c>
    </row>
    <row r="60" spans="1:14" x14ac:dyDescent="0.2">
      <c r="A60" s="62" t="s">
        <v>164</v>
      </c>
      <c r="B60" s="63">
        <v>3090.6</v>
      </c>
      <c r="C60" s="64">
        <v>1.02</v>
      </c>
      <c r="D60" s="64"/>
      <c r="E60" s="64">
        <v>1.2776842121</v>
      </c>
      <c r="F60" s="63">
        <v>2418.9075600000001</v>
      </c>
      <c r="G60" s="63">
        <v>305.60406</v>
      </c>
      <c r="H60" s="64">
        <v>1.2776826328999999</v>
      </c>
      <c r="I60" s="63">
        <v>390.46499999999997</v>
      </c>
      <c r="J60" s="63">
        <v>2545.0160000000001</v>
      </c>
      <c r="K60" s="63">
        <v>545.58399999999995</v>
      </c>
      <c r="L60" s="63">
        <v>52.944000000000003</v>
      </c>
      <c r="M60" s="63">
        <v>305.60399999999998</v>
      </c>
      <c r="N60" s="65">
        <v>390.46499999999997</v>
      </c>
    </row>
    <row r="61" spans="1:14" x14ac:dyDescent="0.2">
      <c r="A61" s="62" t="s">
        <v>176</v>
      </c>
      <c r="B61" s="63">
        <v>3402.1080000000002</v>
      </c>
      <c r="C61" s="64">
        <v>1.02</v>
      </c>
      <c r="D61" s="64"/>
      <c r="E61" s="64">
        <v>1.3032378955999999</v>
      </c>
      <c r="F61" s="63">
        <v>2610.5041999999999</v>
      </c>
      <c r="G61" s="63">
        <v>191.59664000000001</v>
      </c>
      <c r="H61" s="64">
        <v>1.3032378856</v>
      </c>
      <c r="I61" s="63">
        <v>249.696</v>
      </c>
      <c r="J61" s="63">
        <v>2794.712</v>
      </c>
      <c r="K61" s="63">
        <v>607.39599999999996</v>
      </c>
      <c r="L61" s="63">
        <v>61.811999999999998</v>
      </c>
      <c r="M61" s="63">
        <v>191.596</v>
      </c>
      <c r="N61" s="65">
        <v>249.696</v>
      </c>
    </row>
    <row r="62" spans="1:14" x14ac:dyDescent="0.2">
      <c r="A62" s="62" t="s">
        <v>177</v>
      </c>
      <c r="B62" s="63">
        <v>3470.15</v>
      </c>
      <c r="C62" s="64">
        <v>1.02</v>
      </c>
      <c r="D62" s="64"/>
      <c r="E62" s="64">
        <v>1.3293026733</v>
      </c>
      <c r="F62" s="63">
        <v>2610.5040410000001</v>
      </c>
      <c r="G62" s="63">
        <v>-1.5899999999999999E-4</v>
      </c>
      <c r="H62" s="64">
        <v>1.3032378856</v>
      </c>
      <c r="I62" s="63">
        <v>0</v>
      </c>
      <c r="J62" s="63">
        <v>2794.712</v>
      </c>
      <c r="K62" s="63">
        <v>675.43799999999999</v>
      </c>
      <c r="L62" s="63">
        <v>68.042000000000002</v>
      </c>
      <c r="M62" s="63">
        <v>0</v>
      </c>
      <c r="N62" s="65">
        <v>0</v>
      </c>
    </row>
    <row r="63" spans="1:14" x14ac:dyDescent="0.2">
      <c r="A63" s="69"/>
      <c r="B63" s="70"/>
      <c r="C63" s="74"/>
      <c r="D63" s="74"/>
      <c r="E63" s="74"/>
      <c r="F63" s="70"/>
      <c r="G63" s="70">
        <v>2610.5040410000001</v>
      </c>
      <c r="H63" s="74">
        <v>1.0705641347827355</v>
      </c>
      <c r="I63" s="70">
        <v>2794.712</v>
      </c>
      <c r="J63" s="70"/>
      <c r="K63" s="70"/>
      <c r="L63" s="70">
        <v>675.43799999999999</v>
      </c>
      <c r="M63" s="70">
        <v>2610.5039999999999</v>
      </c>
      <c r="N63" s="81">
        <v>2794.712</v>
      </c>
    </row>
  </sheetData>
  <printOptions horizontalCentered="1"/>
  <pageMargins left="0.4" right="0.25" top="1" bottom="1" header="0.5" footer="0.5"/>
  <pageSetup scale="40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W72"/>
  <sheetViews>
    <sheetView zoomScale="85" zoomScaleNormal="85" workbookViewId="0">
      <pane ySplit="9" topLeftCell="A10" activePane="bottomLeft" state="frozen"/>
      <selection activeCell="O46" sqref="O46"/>
      <selection pane="bottomLeft" activeCell="D10" sqref="D10"/>
    </sheetView>
  </sheetViews>
  <sheetFormatPr defaultColWidth="8.85546875" defaultRowHeight="12.75" x14ac:dyDescent="0.2"/>
  <cols>
    <col min="1" max="1" width="3.5703125" style="98" customWidth="1"/>
    <col min="2" max="2" width="2.85546875" style="68" customWidth="1"/>
    <col min="3" max="3" width="9.140625" style="68" customWidth="1"/>
    <col min="4" max="4" width="11.7109375" style="68" customWidth="1"/>
    <col min="5" max="6" width="10.28515625" style="68" customWidth="1"/>
    <col min="7" max="8" width="11" style="68" customWidth="1"/>
    <col min="9" max="9" width="11" style="100" customWidth="1"/>
    <col min="10" max="10" width="10" style="98" customWidth="1"/>
    <col min="11" max="12" width="10.28515625" style="68" customWidth="1"/>
    <col min="13" max="13" width="11" style="68" customWidth="1"/>
    <col min="14" max="14" width="8.85546875" style="68"/>
    <col min="15" max="15" width="12.7109375" style="68" customWidth="1"/>
    <col min="16" max="17" width="8.85546875" style="68"/>
    <col min="18" max="18" width="11.28515625" style="68" customWidth="1"/>
    <col min="19" max="19" width="9.5703125" style="68" bestFit="1" customWidth="1"/>
    <col min="20" max="20" width="8.85546875" style="68"/>
    <col min="21" max="21" width="9.5703125" style="68" bestFit="1" customWidth="1"/>
    <col min="22" max="23" width="11.28515625" style="68" customWidth="1"/>
    <col min="24" max="16384" width="8.85546875" style="68"/>
  </cols>
  <sheetData>
    <row r="1" spans="1:23" ht="18" x14ac:dyDescent="0.25">
      <c r="C1" s="99" t="s">
        <v>229</v>
      </c>
      <c r="O1" s="99" t="s">
        <v>230</v>
      </c>
    </row>
    <row r="2" spans="1:23" ht="18" x14ac:dyDescent="0.25">
      <c r="C2" s="99" t="s">
        <v>231</v>
      </c>
    </row>
    <row r="3" spans="1:23" ht="18" x14ac:dyDescent="0.25">
      <c r="C3" s="99" t="s">
        <v>226</v>
      </c>
    </row>
    <row r="4" spans="1:23" ht="15.75" x14ac:dyDescent="0.25">
      <c r="C4" s="148" t="s">
        <v>232</v>
      </c>
      <c r="D4" s="148"/>
      <c r="E4" s="148"/>
      <c r="F4" s="148"/>
      <c r="G4" s="148"/>
      <c r="H4" s="148"/>
      <c r="K4" s="148" t="s">
        <v>233</v>
      </c>
      <c r="L4" s="148"/>
      <c r="M4" s="148"/>
      <c r="N4" s="101"/>
    </row>
    <row r="5" spans="1:23" x14ac:dyDescent="0.2">
      <c r="G5" s="98" t="s">
        <v>234</v>
      </c>
      <c r="H5" s="98" t="s">
        <v>235</v>
      </c>
      <c r="I5" s="98" t="s">
        <v>236</v>
      </c>
      <c r="L5" s="98" t="s">
        <v>237</v>
      </c>
      <c r="M5" s="98" t="s">
        <v>238</v>
      </c>
    </row>
    <row r="6" spans="1:23" x14ac:dyDescent="0.2">
      <c r="A6" s="98">
        <v>6</v>
      </c>
      <c r="C6" s="98" t="s">
        <v>113</v>
      </c>
      <c r="D6" s="98" t="s">
        <v>114</v>
      </c>
      <c r="E6" s="98" t="s">
        <v>115</v>
      </c>
      <c r="F6" s="98" t="s">
        <v>116</v>
      </c>
      <c r="G6" s="98" t="s">
        <v>117</v>
      </c>
      <c r="H6" s="98" t="s">
        <v>239</v>
      </c>
      <c r="I6" s="102" t="s">
        <v>240</v>
      </c>
      <c r="K6" s="98" t="s">
        <v>241</v>
      </c>
      <c r="L6" s="98" t="s">
        <v>242</v>
      </c>
      <c r="M6" s="98" t="s">
        <v>243</v>
      </c>
    </row>
    <row r="7" spans="1:23" x14ac:dyDescent="0.2">
      <c r="A7" s="98">
        <f>A6+1</f>
        <v>7</v>
      </c>
      <c r="D7" s="98" t="s">
        <v>244</v>
      </c>
      <c r="E7" s="98"/>
      <c r="F7" s="98"/>
      <c r="G7" s="98" t="s">
        <v>245</v>
      </c>
      <c r="H7" s="98" t="s">
        <v>245</v>
      </c>
      <c r="I7" s="102" t="s">
        <v>246</v>
      </c>
      <c r="K7" s="98"/>
      <c r="L7" s="98" t="s">
        <v>245</v>
      </c>
      <c r="M7" s="98" t="s">
        <v>246</v>
      </c>
    </row>
    <row r="8" spans="1:23" x14ac:dyDescent="0.2">
      <c r="A8" s="98">
        <f t="shared" ref="A8:A50" si="0">A7+1</f>
        <v>8</v>
      </c>
      <c r="D8" s="98" t="s">
        <v>247</v>
      </c>
      <c r="E8" s="98" t="s">
        <v>248</v>
      </c>
      <c r="F8" s="98" t="s">
        <v>249</v>
      </c>
      <c r="G8" s="98" t="s">
        <v>250</v>
      </c>
      <c r="H8" s="98" t="s">
        <v>251</v>
      </c>
      <c r="I8" s="102" t="s">
        <v>252</v>
      </c>
      <c r="J8" s="98" t="s">
        <v>253</v>
      </c>
      <c r="K8" s="98" t="s">
        <v>254</v>
      </c>
      <c r="L8" s="98" t="s">
        <v>255</v>
      </c>
      <c r="M8" s="98" t="s">
        <v>95</v>
      </c>
    </row>
    <row r="9" spans="1:23" x14ac:dyDescent="0.2">
      <c r="A9" s="98">
        <f t="shared" si="0"/>
        <v>9</v>
      </c>
      <c r="D9" s="98" t="s">
        <v>256</v>
      </c>
      <c r="E9" s="98" t="s">
        <v>257</v>
      </c>
      <c r="F9" s="98" t="s">
        <v>257</v>
      </c>
      <c r="G9" s="98" t="s">
        <v>79</v>
      </c>
      <c r="H9" s="98" t="s">
        <v>79</v>
      </c>
      <c r="I9" s="102" t="s">
        <v>258</v>
      </c>
      <c r="J9" s="98" t="s">
        <v>259</v>
      </c>
      <c r="K9" s="98" t="s">
        <v>257</v>
      </c>
      <c r="L9" s="98" t="s">
        <v>79</v>
      </c>
      <c r="M9" s="98" t="s">
        <v>94</v>
      </c>
    </row>
    <row r="10" spans="1:23" ht="12.6" customHeight="1" x14ac:dyDescent="0.2">
      <c r="A10" s="98">
        <f t="shared" si="0"/>
        <v>10</v>
      </c>
      <c r="B10" s="147">
        <v>1996</v>
      </c>
      <c r="C10" s="68" t="s">
        <v>260</v>
      </c>
      <c r="D10" s="98">
        <v>22</v>
      </c>
      <c r="E10" s="103">
        <v>10</v>
      </c>
      <c r="F10" s="103">
        <v>10</v>
      </c>
      <c r="G10" s="103">
        <f t="shared" ref="G10:H12" si="1">$D10*E10</f>
        <v>220</v>
      </c>
      <c r="H10" s="103">
        <f t="shared" si="1"/>
        <v>220</v>
      </c>
      <c r="I10" s="100">
        <f>H10/G10</f>
        <v>1</v>
      </c>
      <c r="J10" s="104">
        <f>D10/SUM($D$10:$D$12)</f>
        <v>0.12790697674418605</v>
      </c>
      <c r="K10" s="103">
        <v>10</v>
      </c>
      <c r="L10" s="103">
        <f>$D10*K10</f>
        <v>220</v>
      </c>
      <c r="M10" s="105">
        <f>H10/L10</f>
        <v>1</v>
      </c>
    </row>
    <row r="11" spans="1:23" x14ac:dyDescent="0.2">
      <c r="A11" s="98">
        <f t="shared" si="0"/>
        <v>11</v>
      </c>
      <c r="B11" s="147"/>
      <c r="C11" s="68" t="s">
        <v>261</v>
      </c>
      <c r="D11" s="98">
        <v>90</v>
      </c>
      <c r="E11" s="103">
        <v>7</v>
      </c>
      <c r="F11" s="103">
        <v>6.6</v>
      </c>
      <c r="G11" s="103">
        <f t="shared" si="1"/>
        <v>630</v>
      </c>
      <c r="H11" s="103">
        <f t="shared" si="1"/>
        <v>594</v>
      </c>
      <c r="I11" s="100">
        <f t="shared" ref="I11:I48" si="2">H11/G11</f>
        <v>0.94285714285714284</v>
      </c>
      <c r="J11" s="104">
        <f t="shared" ref="J11:J12" si="3">D11/SUM($D$10:$D$12)</f>
        <v>0.52325581395348841</v>
      </c>
      <c r="K11" s="103">
        <v>7</v>
      </c>
      <c r="L11" s="103">
        <f>$D11*K11</f>
        <v>630</v>
      </c>
      <c r="M11" s="105">
        <f t="shared" ref="M11:M13" si="4">H11/L11</f>
        <v>0.94285714285714284</v>
      </c>
    </row>
    <row r="12" spans="1:23" x14ac:dyDescent="0.2">
      <c r="A12" s="98">
        <f t="shared" si="0"/>
        <v>12</v>
      </c>
      <c r="B12" s="147"/>
      <c r="C12" s="68" t="s">
        <v>262</v>
      </c>
      <c r="D12" s="98">
        <v>60</v>
      </c>
      <c r="E12" s="103">
        <v>20</v>
      </c>
      <c r="F12" s="103">
        <v>24</v>
      </c>
      <c r="G12" s="103">
        <f t="shared" si="1"/>
        <v>1200</v>
      </c>
      <c r="H12" s="103">
        <f t="shared" si="1"/>
        <v>1440</v>
      </c>
      <c r="I12" s="100">
        <f t="shared" si="2"/>
        <v>1.2</v>
      </c>
      <c r="J12" s="104">
        <f t="shared" si="3"/>
        <v>0.34883720930232559</v>
      </c>
      <c r="K12" s="103">
        <v>20</v>
      </c>
      <c r="L12" s="103">
        <f>$D12*K12</f>
        <v>1200</v>
      </c>
      <c r="M12" s="105">
        <f t="shared" si="4"/>
        <v>1.2</v>
      </c>
    </row>
    <row r="13" spans="1:23" x14ac:dyDescent="0.2">
      <c r="A13" s="98">
        <f t="shared" si="0"/>
        <v>13</v>
      </c>
      <c r="B13" s="147"/>
      <c r="C13" s="68" t="s">
        <v>263</v>
      </c>
      <c r="E13" s="103"/>
      <c r="F13" s="103"/>
      <c r="G13" s="103">
        <f>SUM(G10:G12)</f>
        <v>2050</v>
      </c>
      <c r="H13" s="103">
        <f>SUM(H10:H12)</f>
        <v>2254</v>
      </c>
      <c r="I13" s="100">
        <f t="shared" si="2"/>
        <v>1.0995121951219513</v>
      </c>
      <c r="L13" s="103">
        <f>SUM(L10:L12)</f>
        <v>2050</v>
      </c>
      <c r="M13" s="105">
        <f t="shared" si="4"/>
        <v>1.0995121951219513</v>
      </c>
      <c r="O13" s="106"/>
      <c r="R13" s="111"/>
    </row>
    <row r="14" spans="1:23" x14ac:dyDescent="0.2">
      <c r="A14" s="98">
        <f t="shared" si="0"/>
        <v>14</v>
      </c>
      <c r="B14" s="147"/>
      <c r="C14" s="68" t="s">
        <v>264</v>
      </c>
      <c r="I14" s="100">
        <v>1</v>
      </c>
      <c r="O14" s="106"/>
      <c r="P14" s="106"/>
      <c r="Q14" s="105"/>
      <c r="R14" s="111"/>
      <c r="S14" s="108"/>
      <c r="U14" s="108"/>
      <c r="V14" s="106"/>
      <c r="W14" s="106"/>
    </row>
    <row r="15" spans="1:23" x14ac:dyDescent="0.2">
      <c r="A15" s="98">
        <f t="shared" si="0"/>
        <v>15</v>
      </c>
      <c r="B15" s="147"/>
      <c r="C15" s="68" t="s">
        <v>265</v>
      </c>
      <c r="I15" s="100">
        <f>I13*I14</f>
        <v>1.0995121951219513</v>
      </c>
      <c r="J15" s="112" t="s">
        <v>266</v>
      </c>
      <c r="M15" s="105">
        <f>M13</f>
        <v>1.0995121951219513</v>
      </c>
      <c r="O15" s="106"/>
      <c r="P15" s="106"/>
      <c r="Q15" s="105"/>
      <c r="R15" s="111"/>
      <c r="S15" s="108"/>
      <c r="U15" s="108"/>
      <c r="V15" s="106"/>
      <c r="W15" s="106"/>
    </row>
    <row r="16" spans="1:23" x14ac:dyDescent="0.2">
      <c r="A16" s="98">
        <f t="shared" si="0"/>
        <v>16</v>
      </c>
      <c r="M16" s="105"/>
      <c r="O16" s="106"/>
      <c r="P16" s="106"/>
      <c r="Q16" s="105"/>
      <c r="R16" s="111"/>
      <c r="S16" s="108"/>
      <c r="U16" s="108"/>
      <c r="V16" s="106"/>
      <c r="W16" s="106"/>
    </row>
    <row r="17" spans="1:23" x14ac:dyDescent="0.2">
      <c r="A17" s="98">
        <f t="shared" si="0"/>
        <v>17</v>
      </c>
      <c r="B17" s="147">
        <v>1997</v>
      </c>
      <c r="C17" s="68" t="s">
        <v>260</v>
      </c>
      <c r="D17" s="110">
        <v>23</v>
      </c>
      <c r="E17" s="103">
        <f>F10</f>
        <v>10</v>
      </c>
      <c r="F17" s="103">
        <v>10</v>
      </c>
      <c r="G17" s="103">
        <f t="shared" ref="G17:H19" si="5">$D17*E17</f>
        <v>230</v>
      </c>
      <c r="H17" s="103">
        <f t="shared" si="5"/>
        <v>230</v>
      </c>
      <c r="I17" s="100">
        <f t="shared" si="2"/>
        <v>1</v>
      </c>
      <c r="J17" s="104">
        <f>D17/SUM($D$17:$D$19)</f>
        <v>0.13294797687861271</v>
      </c>
      <c r="K17" s="103">
        <f>K10</f>
        <v>10</v>
      </c>
      <c r="L17" s="103">
        <f>$D17*K17</f>
        <v>230</v>
      </c>
      <c r="M17" s="105">
        <f>H17/L17</f>
        <v>1</v>
      </c>
      <c r="O17" s="106"/>
      <c r="P17" s="106"/>
      <c r="Q17" s="105"/>
      <c r="R17" s="111"/>
      <c r="S17" s="108"/>
      <c r="U17" s="108"/>
      <c r="V17" s="106"/>
      <c r="W17" s="106"/>
    </row>
    <row r="18" spans="1:23" x14ac:dyDescent="0.2">
      <c r="A18" s="98">
        <f t="shared" si="0"/>
        <v>18</v>
      </c>
      <c r="B18" s="147"/>
      <c r="C18" s="68" t="s">
        <v>261</v>
      </c>
      <c r="D18" s="110">
        <v>80</v>
      </c>
      <c r="E18" s="103">
        <f>F11</f>
        <v>6.6</v>
      </c>
      <c r="F18" s="103">
        <v>6.2</v>
      </c>
      <c r="G18" s="103">
        <f t="shared" si="5"/>
        <v>528</v>
      </c>
      <c r="H18" s="103">
        <f t="shared" si="5"/>
        <v>496</v>
      </c>
      <c r="I18" s="100">
        <f t="shared" si="2"/>
        <v>0.93939393939393945</v>
      </c>
      <c r="J18" s="104">
        <f t="shared" ref="J18:J19" si="6">D18/SUM($D$17:$D$19)</f>
        <v>0.46242774566473988</v>
      </c>
      <c r="K18" s="103">
        <f>K11</f>
        <v>7</v>
      </c>
      <c r="L18" s="103">
        <f>$D18*K18</f>
        <v>560</v>
      </c>
      <c r="M18" s="105">
        <f t="shared" ref="M18:M20" si="7">H18/L18</f>
        <v>0.88571428571428568</v>
      </c>
    </row>
    <row r="19" spans="1:23" x14ac:dyDescent="0.2">
      <c r="A19" s="98">
        <f t="shared" si="0"/>
        <v>19</v>
      </c>
      <c r="B19" s="147"/>
      <c r="C19" s="68" t="s">
        <v>262</v>
      </c>
      <c r="D19" s="110">
        <v>70</v>
      </c>
      <c r="E19" s="103">
        <f>F12</f>
        <v>24</v>
      </c>
      <c r="F19" s="103">
        <v>28</v>
      </c>
      <c r="G19" s="103">
        <f t="shared" si="5"/>
        <v>1680</v>
      </c>
      <c r="H19" s="103">
        <f t="shared" si="5"/>
        <v>1960</v>
      </c>
      <c r="I19" s="100">
        <f t="shared" si="2"/>
        <v>1.1666666666666667</v>
      </c>
      <c r="J19" s="104">
        <f t="shared" si="6"/>
        <v>0.40462427745664742</v>
      </c>
      <c r="K19" s="103">
        <f>K12</f>
        <v>20</v>
      </c>
      <c r="L19" s="103">
        <f>$D19*K19</f>
        <v>1400</v>
      </c>
      <c r="M19" s="105">
        <f t="shared" si="7"/>
        <v>1.4</v>
      </c>
    </row>
    <row r="20" spans="1:23" x14ac:dyDescent="0.2">
      <c r="A20" s="98">
        <f t="shared" si="0"/>
        <v>20</v>
      </c>
      <c r="B20" s="147"/>
      <c r="C20" s="68" t="s">
        <v>263</v>
      </c>
      <c r="E20" s="103"/>
      <c r="F20" s="103"/>
      <c r="G20" s="103">
        <f>SUM(G17:G19)</f>
        <v>2438</v>
      </c>
      <c r="H20" s="103">
        <f>SUM(H17:H19)</f>
        <v>2686</v>
      </c>
      <c r="I20" s="100">
        <f t="shared" si="2"/>
        <v>1.1017227235438884</v>
      </c>
      <c r="L20" s="103">
        <f>SUM(L17:L19)</f>
        <v>2190</v>
      </c>
      <c r="M20" s="105">
        <f t="shared" si="7"/>
        <v>1.2264840182648402</v>
      </c>
    </row>
    <row r="21" spans="1:23" x14ac:dyDescent="0.2">
      <c r="A21" s="98">
        <f t="shared" si="0"/>
        <v>21</v>
      </c>
      <c r="B21" s="147"/>
      <c r="C21" s="68" t="s">
        <v>264</v>
      </c>
      <c r="I21" s="100">
        <f>I15</f>
        <v>1.0995121951219513</v>
      </c>
      <c r="M21" s="105"/>
    </row>
    <row r="22" spans="1:23" x14ac:dyDescent="0.2">
      <c r="A22" s="98">
        <f t="shared" si="0"/>
        <v>22</v>
      </c>
      <c r="B22" s="147"/>
      <c r="C22" s="68" t="s">
        <v>265</v>
      </c>
      <c r="I22" s="100">
        <f>I20*I21</f>
        <v>1.2113575701794754</v>
      </c>
      <c r="J22" s="112" t="s">
        <v>266</v>
      </c>
      <c r="M22" s="105">
        <f>M20/M13</f>
        <v>1.1154801408353692</v>
      </c>
    </row>
    <row r="23" spans="1:23" x14ac:dyDescent="0.2">
      <c r="A23" s="98">
        <f t="shared" si="0"/>
        <v>23</v>
      </c>
      <c r="M23" s="105"/>
    </row>
    <row r="24" spans="1:23" x14ac:dyDescent="0.2">
      <c r="A24" s="98">
        <f t="shared" si="0"/>
        <v>24</v>
      </c>
      <c r="B24" s="147">
        <v>1998</v>
      </c>
      <c r="C24" s="68" t="s">
        <v>260</v>
      </c>
      <c r="D24" s="110">
        <v>24</v>
      </c>
      <c r="E24" s="103">
        <f>F17</f>
        <v>10</v>
      </c>
      <c r="F24" s="103">
        <v>10</v>
      </c>
      <c r="G24" s="103">
        <f t="shared" ref="G24:H26" si="8">$D24*E24</f>
        <v>240</v>
      </c>
      <c r="H24" s="103">
        <f t="shared" si="8"/>
        <v>240</v>
      </c>
      <c r="I24" s="100">
        <f t="shared" si="2"/>
        <v>1</v>
      </c>
      <c r="J24" s="104">
        <f>D24/SUM($D$24:$D$26)</f>
        <v>0.13793103448275862</v>
      </c>
      <c r="K24" s="103">
        <f>K17</f>
        <v>10</v>
      </c>
      <c r="L24" s="103">
        <f>$D24*K24</f>
        <v>240</v>
      </c>
      <c r="M24" s="105">
        <f>H24/L24</f>
        <v>1</v>
      </c>
    </row>
    <row r="25" spans="1:23" x14ac:dyDescent="0.2">
      <c r="A25" s="98">
        <f t="shared" si="0"/>
        <v>25</v>
      </c>
      <c r="B25" s="147"/>
      <c r="C25" s="68" t="s">
        <v>261</v>
      </c>
      <c r="D25" s="110">
        <v>70</v>
      </c>
      <c r="E25" s="103">
        <f>F18</f>
        <v>6.2</v>
      </c>
      <c r="F25" s="103">
        <v>5.8</v>
      </c>
      <c r="G25" s="103">
        <f t="shared" si="8"/>
        <v>434</v>
      </c>
      <c r="H25" s="103">
        <f t="shared" si="8"/>
        <v>406</v>
      </c>
      <c r="I25" s="100">
        <f t="shared" si="2"/>
        <v>0.93548387096774188</v>
      </c>
      <c r="J25" s="104">
        <f t="shared" ref="J25:J26" si="9">D25/SUM($D$24:$D$26)</f>
        <v>0.40229885057471265</v>
      </c>
      <c r="K25" s="103">
        <f>K18</f>
        <v>7</v>
      </c>
      <c r="L25" s="103">
        <f>$D25*K25</f>
        <v>490</v>
      </c>
      <c r="M25" s="105">
        <f t="shared" ref="M25:M27" si="10">H25/L25</f>
        <v>0.82857142857142863</v>
      </c>
    </row>
    <row r="26" spans="1:23" x14ac:dyDescent="0.2">
      <c r="A26" s="98">
        <f t="shared" si="0"/>
        <v>26</v>
      </c>
      <c r="B26" s="147"/>
      <c r="C26" s="68" t="s">
        <v>262</v>
      </c>
      <c r="D26" s="110">
        <v>80</v>
      </c>
      <c r="E26" s="103">
        <f>F19</f>
        <v>28</v>
      </c>
      <c r="F26" s="103">
        <v>32</v>
      </c>
      <c r="G26" s="103">
        <f t="shared" si="8"/>
        <v>2240</v>
      </c>
      <c r="H26" s="103">
        <f t="shared" si="8"/>
        <v>2560</v>
      </c>
      <c r="I26" s="100">
        <f t="shared" si="2"/>
        <v>1.1428571428571428</v>
      </c>
      <c r="J26" s="104">
        <f t="shared" si="9"/>
        <v>0.45977011494252873</v>
      </c>
      <c r="K26" s="103">
        <f>K19</f>
        <v>20</v>
      </c>
      <c r="L26" s="103">
        <f>$D26*K26</f>
        <v>1600</v>
      </c>
      <c r="M26" s="105">
        <f t="shared" si="10"/>
        <v>1.6</v>
      </c>
    </row>
    <row r="27" spans="1:23" x14ac:dyDescent="0.2">
      <c r="A27" s="98">
        <f t="shared" si="0"/>
        <v>27</v>
      </c>
      <c r="B27" s="147"/>
      <c r="C27" s="68" t="s">
        <v>263</v>
      </c>
      <c r="E27" s="103"/>
      <c r="F27" s="103"/>
      <c r="G27" s="103">
        <f>SUM(G24:G26)</f>
        <v>2914</v>
      </c>
      <c r="H27" s="103">
        <f>SUM(H24:H26)</f>
        <v>3206</v>
      </c>
      <c r="I27" s="100">
        <f t="shared" si="2"/>
        <v>1.1002059025394646</v>
      </c>
      <c r="L27" s="103">
        <f>SUM(L24:L26)</f>
        <v>2330</v>
      </c>
      <c r="M27" s="105">
        <f t="shared" si="10"/>
        <v>1.3759656652360515</v>
      </c>
    </row>
    <row r="28" spans="1:23" x14ac:dyDescent="0.2">
      <c r="A28" s="98">
        <f t="shared" si="0"/>
        <v>28</v>
      </c>
      <c r="B28" s="147"/>
      <c r="C28" s="68" t="s">
        <v>264</v>
      </c>
      <c r="I28" s="100">
        <f>I22</f>
        <v>1.2113575701794754</v>
      </c>
      <c r="M28" s="105"/>
    </row>
    <row r="29" spans="1:23" x14ac:dyDescent="0.2">
      <c r="A29" s="98">
        <f t="shared" si="0"/>
        <v>29</v>
      </c>
      <c r="B29" s="147"/>
      <c r="C29" s="68" t="s">
        <v>265</v>
      </c>
      <c r="I29" s="100">
        <f>I27*I28</f>
        <v>1.3327427487973227</v>
      </c>
      <c r="J29" s="112" t="s">
        <v>266</v>
      </c>
      <c r="M29" s="105">
        <f>M27/M20</f>
        <v>1.1218781857285751</v>
      </c>
    </row>
    <row r="30" spans="1:23" x14ac:dyDescent="0.2">
      <c r="A30" s="98">
        <f t="shared" si="0"/>
        <v>30</v>
      </c>
      <c r="M30" s="105"/>
    </row>
    <row r="31" spans="1:23" x14ac:dyDescent="0.2">
      <c r="A31" s="98">
        <f t="shared" si="0"/>
        <v>31</v>
      </c>
      <c r="B31" s="147">
        <v>1999</v>
      </c>
      <c r="C31" s="68" t="s">
        <v>260</v>
      </c>
      <c r="D31" s="110">
        <v>24</v>
      </c>
      <c r="E31" s="103">
        <f>F24</f>
        <v>10</v>
      </c>
      <c r="F31" s="103">
        <v>10.199999999999999</v>
      </c>
      <c r="G31" s="103">
        <f t="shared" ref="G31:H33" si="11">$D31*E31</f>
        <v>240</v>
      </c>
      <c r="H31" s="103">
        <f t="shared" si="11"/>
        <v>244.79999999999998</v>
      </c>
      <c r="I31" s="100">
        <f t="shared" si="2"/>
        <v>1.02</v>
      </c>
      <c r="J31" s="104">
        <f>D31/SUM($D$31:$D$33)</f>
        <v>0.10256410256410256</v>
      </c>
      <c r="K31" s="103">
        <f>K24</f>
        <v>10</v>
      </c>
      <c r="L31" s="103">
        <f>$D31*K31</f>
        <v>240</v>
      </c>
      <c r="M31" s="105">
        <f>H31/L31</f>
        <v>1.02</v>
      </c>
    </row>
    <row r="32" spans="1:23" x14ac:dyDescent="0.2">
      <c r="A32" s="98">
        <f t="shared" si="0"/>
        <v>32</v>
      </c>
      <c r="B32" s="147"/>
      <c r="C32" s="68" t="s">
        <v>261</v>
      </c>
      <c r="D32" s="110">
        <v>150</v>
      </c>
      <c r="E32" s="103">
        <f>F25</f>
        <v>5.8</v>
      </c>
      <c r="F32" s="103">
        <v>5.9159999999999995</v>
      </c>
      <c r="G32" s="103">
        <f t="shared" si="11"/>
        <v>870</v>
      </c>
      <c r="H32" s="103">
        <f t="shared" si="11"/>
        <v>887.4</v>
      </c>
      <c r="I32" s="100">
        <f t="shared" si="2"/>
        <v>1.02</v>
      </c>
      <c r="J32" s="104">
        <f t="shared" ref="J32:J33" si="12">D32/SUM($D$31:$D$33)</f>
        <v>0.64102564102564108</v>
      </c>
      <c r="K32" s="103">
        <f>K25</f>
        <v>7</v>
      </c>
      <c r="L32" s="103">
        <f>$D32*K32</f>
        <v>1050</v>
      </c>
      <c r="M32" s="105">
        <f t="shared" ref="M32:M34" si="13">H32/L32</f>
        <v>0.84514285714285708</v>
      </c>
    </row>
    <row r="33" spans="1:13" x14ac:dyDescent="0.2">
      <c r="A33" s="98">
        <f t="shared" si="0"/>
        <v>33</v>
      </c>
      <c r="B33" s="147"/>
      <c r="C33" s="68" t="s">
        <v>262</v>
      </c>
      <c r="D33" s="110">
        <v>60</v>
      </c>
      <c r="E33" s="103">
        <f>F26</f>
        <v>32</v>
      </c>
      <c r="F33" s="103">
        <v>32.64</v>
      </c>
      <c r="G33" s="103">
        <f t="shared" si="11"/>
        <v>1920</v>
      </c>
      <c r="H33" s="103">
        <f t="shared" si="11"/>
        <v>1958.4</v>
      </c>
      <c r="I33" s="100">
        <f t="shared" si="2"/>
        <v>1.02</v>
      </c>
      <c r="J33" s="104">
        <f t="shared" si="12"/>
        <v>0.25641025641025639</v>
      </c>
      <c r="K33" s="103">
        <f>K26</f>
        <v>20</v>
      </c>
      <c r="L33" s="103">
        <f>$D33*K33</f>
        <v>1200</v>
      </c>
      <c r="M33" s="105">
        <f t="shared" si="13"/>
        <v>1.6320000000000001</v>
      </c>
    </row>
    <row r="34" spans="1:13" x14ac:dyDescent="0.2">
      <c r="A34" s="98">
        <f t="shared" si="0"/>
        <v>34</v>
      </c>
      <c r="B34" s="147"/>
      <c r="C34" s="68" t="s">
        <v>263</v>
      </c>
      <c r="E34" s="103"/>
      <c r="F34" s="103"/>
      <c r="G34" s="103">
        <f>SUM(G31:G33)</f>
        <v>3030</v>
      </c>
      <c r="H34" s="103">
        <f>SUM(H31:H33)</f>
        <v>3090.6000000000004</v>
      </c>
      <c r="I34" s="100">
        <f t="shared" si="2"/>
        <v>1.02</v>
      </c>
      <c r="L34" s="103">
        <f>SUM(L31:L33)</f>
        <v>2490</v>
      </c>
      <c r="M34" s="105">
        <f t="shared" si="13"/>
        <v>1.2412048192771086</v>
      </c>
    </row>
    <row r="35" spans="1:13" x14ac:dyDescent="0.2">
      <c r="A35" s="98">
        <f t="shared" si="0"/>
        <v>35</v>
      </c>
      <c r="B35" s="147"/>
      <c r="C35" s="68" t="s">
        <v>264</v>
      </c>
      <c r="I35" s="100">
        <f>I29</f>
        <v>1.3327427487973227</v>
      </c>
      <c r="M35" s="105"/>
    </row>
    <row r="36" spans="1:13" x14ac:dyDescent="0.2">
      <c r="A36" s="98">
        <f t="shared" si="0"/>
        <v>36</v>
      </c>
      <c r="B36" s="147"/>
      <c r="C36" s="68" t="s">
        <v>265</v>
      </c>
      <c r="I36" s="100">
        <f>I34*I35</f>
        <v>1.3593976037732691</v>
      </c>
      <c r="J36" s="112" t="s">
        <v>266</v>
      </c>
      <c r="M36" s="105">
        <f>M34/M27</f>
        <v>0.90206089485828544</v>
      </c>
    </row>
    <row r="37" spans="1:13" x14ac:dyDescent="0.2">
      <c r="A37" s="98">
        <f t="shared" si="0"/>
        <v>37</v>
      </c>
      <c r="M37" s="105"/>
    </row>
    <row r="38" spans="1:13" x14ac:dyDescent="0.2">
      <c r="A38" s="98">
        <f t="shared" si="0"/>
        <v>38</v>
      </c>
      <c r="B38" s="147">
        <v>2000</v>
      </c>
      <c r="C38" s="68" t="s">
        <v>260</v>
      </c>
      <c r="D38" s="98">
        <v>24</v>
      </c>
      <c r="E38" s="103">
        <f>F31</f>
        <v>10.199999999999999</v>
      </c>
      <c r="F38" s="103">
        <v>10.404</v>
      </c>
      <c r="G38" s="103">
        <f t="shared" ref="G38:H40" si="14">$D38*E38</f>
        <v>244.79999999999998</v>
      </c>
      <c r="H38" s="103">
        <f t="shared" si="14"/>
        <v>249.696</v>
      </c>
      <c r="I38" s="100">
        <f>IF(G38&lt;&gt;0,H38/G38,"")</f>
        <v>1.02</v>
      </c>
      <c r="J38" s="104">
        <f>D38/SUM($D$38:$D$40)</f>
        <v>0.13636363636363635</v>
      </c>
      <c r="K38" s="103">
        <f>K31</f>
        <v>10</v>
      </c>
      <c r="L38" s="103">
        <f t="shared" ref="L38:L40" si="15">$D38*K38</f>
        <v>240</v>
      </c>
      <c r="M38" s="105">
        <f>IF(L38&lt;&gt;0,H38/L38,"")</f>
        <v>1.0404</v>
      </c>
    </row>
    <row r="39" spans="1:13" x14ac:dyDescent="0.2">
      <c r="A39" s="98">
        <f t="shared" si="0"/>
        <v>39</v>
      </c>
      <c r="B39" s="147"/>
      <c r="C39" s="68" t="s">
        <v>261</v>
      </c>
      <c r="D39" s="98">
        <v>70</v>
      </c>
      <c r="E39" s="103">
        <f>F32</f>
        <v>5.9159999999999995</v>
      </c>
      <c r="F39" s="103">
        <v>6.0343199999999992</v>
      </c>
      <c r="G39" s="103">
        <f t="shared" si="14"/>
        <v>414.11999999999995</v>
      </c>
      <c r="H39" s="103">
        <f t="shared" si="14"/>
        <v>422.40239999999994</v>
      </c>
      <c r="I39" s="100">
        <f t="shared" ref="I39:I40" si="16">IF(G39&lt;&gt;0,H39/G39,"")</f>
        <v>1.02</v>
      </c>
      <c r="J39" s="104">
        <f t="shared" ref="J39:J40" si="17">D39/SUM($D$38:$D$40)</f>
        <v>0.39772727272727271</v>
      </c>
      <c r="K39" s="103">
        <f>K32</f>
        <v>7</v>
      </c>
      <c r="L39" s="103">
        <f t="shared" si="15"/>
        <v>490</v>
      </c>
      <c r="M39" s="105">
        <f t="shared" ref="M39:M40" si="18">IF(L39&lt;&gt;0,H39/L39,"")</f>
        <v>0.86204571428571419</v>
      </c>
    </row>
    <row r="40" spans="1:13" x14ac:dyDescent="0.2">
      <c r="A40" s="98">
        <f t="shared" si="0"/>
        <v>40</v>
      </c>
      <c r="B40" s="147"/>
      <c r="C40" s="68" t="s">
        <v>262</v>
      </c>
      <c r="D40" s="98">
        <v>82</v>
      </c>
      <c r="E40" s="103">
        <f>F33</f>
        <v>32.64</v>
      </c>
      <c r="F40" s="103">
        <v>33.2928</v>
      </c>
      <c r="G40" s="103">
        <f t="shared" si="14"/>
        <v>2676.48</v>
      </c>
      <c r="H40" s="103">
        <f t="shared" si="14"/>
        <v>2730.0095999999999</v>
      </c>
      <c r="I40" s="100">
        <f t="shared" si="16"/>
        <v>1.02</v>
      </c>
      <c r="J40" s="104">
        <f t="shared" si="17"/>
        <v>0.46590909090909088</v>
      </c>
      <c r="K40" s="103">
        <f>K33</f>
        <v>20</v>
      </c>
      <c r="L40" s="103">
        <f t="shared" si="15"/>
        <v>1640</v>
      </c>
      <c r="M40" s="105">
        <f t="shared" si="18"/>
        <v>1.6646399999999999</v>
      </c>
    </row>
    <row r="41" spans="1:13" x14ac:dyDescent="0.2">
      <c r="A41" s="98">
        <f t="shared" si="0"/>
        <v>41</v>
      </c>
      <c r="B41" s="147"/>
      <c r="C41" s="68" t="s">
        <v>263</v>
      </c>
      <c r="E41" s="103"/>
      <c r="F41" s="103"/>
      <c r="G41" s="103">
        <f>SUM(G38:G40)</f>
        <v>3335.4</v>
      </c>
      <c r="H41" s="103">
        <f>SUM(H38:H40)</f>
        <v>3402.1079999999997</v>
      </c>
      <c r="I41" s="100">
        <f t="shared" si="2"/>
        <v>1.0199999999999998</v>
      </c>
      <c r="L41" s="103">
        <f>SUM(L38:L40)</f>
        <v>2370</v>
      </c>
      <c r="M41" s="105">
        <f t="shared" ref="M41" si="19">H41/L41</f>
        <v>1.4354886075949367</v>
      </c>
    </row>
    <row r="42" spans="1:13" x14ac:dyDescent="0.2">
      <c r="A42" s="98">
        <f t="shared" si="0"/>
        <v>42</v>
      </c>
      <c r="B42" s="147"/>
      <c r="C42" s="68" t="s">
        <v>264</v>
      </c>
      <c r="I42" s="100">
        <f>I36</f>
        <v>1.3593976037732691</v>
      </c>
      <c r="M42" s="105"/>
    </row>
    <row r="43" spans="1:13" x14ac:dyDescent="0.2">
      <c r="A43" s="98">
        <f t="shared" si="0"/>
        <v>43</v>
      </c>
      <c r="B43" s="147"/>
      <c r="C43" s="68" t="s">
        <v>265</v>
      </c>
      <c r="I43" s="100">
        <f>I41*I42</f>
        <v>1.3865855558487343</v>
      </c>
      <c r="J43" s="112" t="s">
        <v>266</v>
      </c>
      <c r="M43" s="105">
        <f>M41/M34</f>
        <v>1.1565283870159166</v>
      </c>
    </row>
    <row r="44" spans="1:13" x14ac:dyDescent="0.2">
      <c r="A44" s="98">
        <f t="shared" si="0"/>
        <v>44</v>
      </c>
      <c r="M44" s="105"/>
    </row>
    <row r="45" spans="1:13" x14ac:dyDescent="0.2">
      <c r="A45" s="98">
        <f t="shared" si="0"/>
        <v>45</v>
      </c>
      <c r="B45" s="147">
        <v>2001</v>
      </c>
      <c r="C45" s="68" t="s">
        <v>260</v>
      </c>
      <c r="D45" s="98">
        <v>25</v>
      </c>
      <c r="E45" s="103">
        <f>F38</f>
        <v>10.404</v>
      </c>
      <c r="F45" s="103">
        <v>10.612080000000001</v>
      </c>
      <c r="G45" s="103">
        <f t="shared" ref="G45:H47" si="20">$D45*E45</f>
        <v>260.10000000000002</v>
      </c>
      <c r="H45" s="103">
        <f t="shared" si="20"/>
        <v>265.30200000000002</v>
      </c>
      <c r="I45" s="100">
        <f t="shared" si="2"/>
        <v>1.02</v>
      </c>
      <c r="J45" s="104">
        <f>D45/SUM($D$45:$D$47)</f>
        <v>0.14285714285714285</v>
      </c>
      <c r="K45" s="103">
        <f>K38</f>
        <v>10</v>
      </c>
      <c r="L45" s="103">
        <f t="shared" ref="L45:L47" si="21">$D45*K45</f>
        <v>250</v>
      </c>
      <c r="M45" s="105">
        <f>H45/L45</f>
        <v>1.0612080000000002</v>
      </c>
    </row>
    <row r="46" spans="1:13" x14ac:dyDescent="0.2">
      <c r="A46" s="98">
        <f t="shared" si="0"/>
        <v>46</v>
      </c>
      <c r="B46" s="147"/>
      <c r="C46" s="68" t="s">
        <v>261</v>
      </c>
      <c r="D46" s="98">
        <v>50</v>
      </c>
      <c r="E46" s="103">
        <f>F39</f>
        <v>6.0343199999999992</v>
      </c>
      <c r="F46" s="103">
        <v>6.1550063999999995</v>
      </c>
      <c r="G46" s="103">
        <f t="shared" si="20"/>
        <v>301.71599999999995</v>
      </c>
      <c r="H46" s="103">
        <f t="shared" si="20"/>
        <v>307.75031999999999</v>
      </c>
      <c r="I46" s="100">
        <f t="shared" si="2"/>
        <v>1.02</v>
      </c>
      <c r="J46" s="104">
        <f t="shared" ref="J46:J47" si="22">D46/SUM($D$45:$D$47)</f>
        <v>0.2857142857142857</v>
      </c>
      <c r="K46" s="103">
        <f>K39</f>
        <v>7</v>
      </c>
      <c r="L46" s="103">
        <f t="shared" si="21"/>
        <v>350</v>
      </c>
      <c r="M46" s="105">
        <f t="shared" ref="M46:M48" si="23">H46/L46</f>
        <v>0.87928662857142859</v>
      </c>
    </row>
    <row r="47" spans="1:13" x14ac:dyDescent="0.2">
      <c r="A47" s="98">
        <f t="shared" si="0"/>
        <v>47</v>
      </c>
      <c r="B47" s="147"/>
      <c r="C47" s="68" t="s">
        <v>262</v>
      </c>
      <c r="D47" s="98">
        <v>100</v>
      </c>
      <c r="E47" s="103">
        <f>F40</f>
        <v>33.2928</v>
      </c>
      <c r="F47" s="103">
        <v>33.958655999999998</v>
      </c>
      <c r="G47" s="103">
        <f t="shared" si="20"/>
        <v>3329.2799999999997</v>
      </c>
      <c r="H47" s="103">
        <f t="shared" si="20"/>
        <v>3395.8655999999996</v>
      </c>
      <c r="I47" s="100">
        <f t="shared" si="2"/>
        <v>1.02</v>
      </c>
      <c r="J47" s="104">
        <f t="shared" si="22"/>
        <v>0.5714285714285714</v>
      </c>
      <c r="K47" s="103">
        <f>K40</f>
        <v>20</v>
      </c>
      <c r="L47" s="103">
        <f t="shared" si="21"/>
        <v>2000</v>
      </c>
      <c r="M47" s="105">
        <f t="shared" si="23"/>
        <v>1.6979327999999998</v>
      </c>
    </row>
    <row r="48" spans="1:13" x14ac:dyDescent="0.2">
      <c r="A48" s="98">
        <f t="shared" si="0"/>
        <v>48</v>
      </c>
      <c r="B48" s="147"/>
      <c r="C48" s="68" t="s">
        <v>263</v>
      </c>
      <c r="E48" s="103"/>
      <c r="F48" s="103"/>
      <c r="G48" s="103">
        <f>SUM(G45:G47)</f>
        <v>3891.0959999999995</v>
      </c>
      <c r="H48" s="103">
        <f>SUM(H45:H47)</f>
        <v>3968.9179199999999</v>
      </c>
      <c r="I48" s="100">
        <f t="shared" si="2"/>
        <v>1.02</v>
      </c>
      <c r="L48" s="103">
        <f>SUM(L45:L47)</f>
        <v>2600</v>
      </c>
      <c r="M48" s="105">
        <f t="shared" si="23"/>
        <v>1.5265068923076923</v>
      </c>
    </row>
    <row r="49" spans="1:13" x14ac:dyDescent="0.2">
      <c r="A49" s="98">
        <f t="shared" si="0"/>
        <v>49</v>
      </c>
      <c r="B49" s="147"/>
      <c r="C49" s="68" t="s">
        <v>264</v>
      </c>
      <c r="I49" s="100">
        <f>I43</f>
        <v>1.3865855558487343</v>
      </c>
    </row>
    <row r="50" spans="1:13" x14ac:dyDescent="0.2">
      <c r="A50" s="98">
        <f t="shared" si="0"/>
        <v>50</v>
      </c>
      <c r="B50" s="147"/>
      <c r="C50" s="68" t="s">
        <v>265</v>
      </c>
      <c r="I50" s="100">
        <f>I48*I49</f>
        <v>1.4143172669657091</v>
      </c>
      <c r="J50" s="112" t="s">
        <v>266</v>
      </c>
      <c r="M50" s="105">
        <f>M48/M41</f>
        <v>1.0634057868736768</v>
      </c>
    </row>
    <row r="51" spans="1:13" x14ac:dyDescent="0.2">
      <c r="H51" s="105"/>
    </row>
    <row r="72" spans="3:3" x14ac:dyDescent="0.2">
      <c r="C72" s="68" t="s">
        <v>267</v>
      </c>
    </row>
  </sheetData>
  <mergeCells count="8">
    <mergeCell ref="B38:B43"/>
    <mergeCell ref="B45:B50"/>
    <mergeCell ref="C4:H4"/>
    <mergeCell ref="K4:M4"/>
    <mergeCell ref="B10:B15"/>
    <mergeCell ref="B17:B22"/>
    <mergeCell ref="B24:B29"/>
    <mergeCell ref="B31:B36"/>
  </mergeCells>
  <printOptions headings="1" gridLines="1"/>
  <pageMargins left="0.75" right="0.75" top="1" bottom="1" header="0.5" footer="0.5"/>
  <pageSetup scale="38" orientation="portrait" horizontalDpi="4294967295" verticalDpi="4294967295" r:id="rId1"/>
  <headerFooter alignWithMargins="0">
    <oddFooter>&amp;L&amp;Z&amp;F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N63"/>
  <sheetViews>
    <sheetView showGridLines="0" zoomScale="85" workbookViewId="0">
      <selection activeCell="O46" sqref="O46"/>
    </sheetView>
  </sheetViews>
  <sheetFormatPr defaultColWidth="9.140625" defaultRowHeight="12.75" x14ac:dyDescent="0.2"/>
  <cols>
    <col min="1" max="1" width="10.85546875" style="68" customWidth="1"/>
    <col min="2" max="2" width="7.85546875" style="72" customWidth="1"/>
    <col min="3" max="3" width="9.28515625" style="73" customWidth="1"/>
    <col min="4" max="4" width="9.7109375" style="80" customWidth="1"/>
    <col min="5" max="5" width="10.42578125" style="73" customWidth="1"/>
    <col min="6" max="6" width="9.28515625" style="72" customWidth="1"/>
    <col min="7" max="7" width="10.42578125" style="72" customWidth="1"/>
    <col min="8" max="8" width="10.7109375" style="73" customWidth="1"/>
    <col min="9" max="9" width="10.28515625" style="72" customWidth="1"/>
    <col min="10" max="10" width="8.85546875" style="72" customWidth="1"/>
    <col min="11" max="11" width="8" style="72" customWidth="1"/>
    <col min="12" max="12" width="8.42578125" style="72" customWidth="1"/>
    <col min="13" max="256" width="9.140625" style="68"/>
    <col min="257" max="257" width="10.85546875" style="68" customWidth="1"/>
    <col min="258" max="258" width="7.85546875" style="68" customWidth="1"/>
    <col min="259" max="259" width="9.28515625" style="68" customWidth="1"/>
    <col min="260" max="260" width="9.7109375" style="68" customWidth="1"/>
    <col min="261" max="261" width="10.42578125" style="68" customWidth="1"/>
    <col min="262" max="262" width="9.28515625" style="68" customWidth="1"/>
    <col min="263" max="263" width="10.42578125" style="68" customWidth="1"/>
    <col min="264" max="264" width="10.7109375" style="68" customWidth="1"/>
    <col min="265" max="265" width="10.28515625" style="68" customWidth="1"/>
    <col min="266" max="266" width="8.85546875" style="68" customWidth="1"/>
    <col min="267" max="267" width="8" style="68" customWidth="1"/>
    <col min="268" max="268" width="8.42578125" style="68" customWidth="1"/>
    <col min="269" max="512" width="9.140625" style="68"/>
    <col min="513" max="513" width="10.85546875" style="68" customWidth="1"/>
    <col min="514" max="514" width="7.85546875" style="68" customWidth="1"/>
    <col min="515" max="515" width="9.28515625" style="68" customWidth="1"/>
    <col min="516" max="516" width="9.7109375" style="68" customWidth="1"/>
    <col min="517" max="517" width="10.42578125" style="68" customWidth="1"/>
    <col min="518" max="518" width="9.28515625" style="68" customWidth="1"/>
    <col min="519" max="519" width="10.42578125" style="68" customWidth="1"/>
    <col min="520" max="520" width="10.7109375" style="68" customWidth="1"/>
    <col min="521" max="521" width="10.28515625" style="68" customWidth="1"/>
    <col min="522" max="522" width="8.85546875" style="68" customWidth="1"/>
    <col min="523" max="523" width="8" style="68" customWidth="1"/>
    <col min="524" max="524" width="8.42578125" style="68" customWidth="1"/>
    <col min="525" max="768" width="9.140625" style="68"/>
    <col min="769" max="769" width="10.85546875" style="68" customWidth="1"/>
    <col min="770" max="770" width="7.85546875" style="68" customWidth="1"/>
    <col min="771" max="771" width="9.28515625" style="68" customWidth="1"/>
    <col min="772" max="772" width="9.7109375" style="68" customWidth="1"/>
    <col min="773" max="773" width="10.42578125" style="68" customWidth="1"/>
    <col min="774" max="774" width="9.28515625" style="68" customWidth="1"/>
    <col min="775" max="775" width="10.42578125" style="68" customWidth="1"/>
    <col min="776" max="776" width="10.7109375" style="68" customWidth="1"/>
    <col min="777" max="777" width="10.28515625" style="68" customWidth="1"/>
    <col min="778" max="778" width="8.85546875" style="68" customWidth="1"/>
    <col min="779" max="779" width="8" style="68" customWidth="1"/>
    <col min="780" max="780" width="8.42578125" style="68" customWidth="1"/>
    <col min="781" max="1024" width="9.140625" style="68"/>
    <col min="1025" max="1025" width="10.85546875" style="68" customWidth="1"/>
    <col min="1026" max="1026" width="7.85546875" style="68" customWidth="1"/>
    <col min="1027" max="1027" width="9.28515625" style="68" customWidth="1"/>
    <col min="1028" max="1028" width="9.7109375" style="68" customWidth="1"/>
    <col min="1029" max="1029" width="10.42578125" style="68" customWidth="1"/>
    <col min="1030" max="1030" width="9.28515625" style="68" customWidth="1"/>
    <col min="1031" max="1031" width="10.42578125" style="68" customWidth="1"/>
    <col min="1032" max="1032" width="10.7109375" style="68" customWidth="1"/>
    <col min="1033" max="1033" width="10.28515625" style="68" customWidth="1"/>
    <col min="1034" max="1034" width="8.85546875" style="68" customWidth="1"/>
    <col min="1035" max="1035" width="8" style="68" customWidth="1"/>
    <col min="1036" max="1036" width="8.42578125" style="68" customWidth="1"/>
    <col min="1037" max="1280" width="9.140625" style="68"/>
    <col min="1281" max="1281" width="10.85546875" style="68" customWidth="1"/>
    <col min="1282" max="1282" width="7.85546875" style="68" customWidth="1"/>
    <col min="1283" max="1283" width="9.28515625" style="68" customWidth="1"/>
    <col min="1284" max="1284" width="9.7109375" style="68" customWidth="1"/>
    <col min="1285" max="1285" width="10.42578125" style="68" customWidth="1"/>
    <col min="1286" max="1286" width="9.28515625" style="68" customWidth="1"/>
    <col min="1287" max="1287" width="10.42578125" style="68" customWidth="1"/>
    <col min="1288" max="1288" width="10.7109375" style="68" customWidth="1"/>
    <col min="1289" max="1289" width="10.28515625" style="68" customWidth="1"/>
    <col min="1290" max="1290" width="8.85546875" style="68" customWidth="1"/>
    <col min="1291" max="1291" width="8" style="68" customWidth="1"/>
    <col min="1292" max="1292" width="8.42578125" style="68" customWidth="1"/>
    <col min="1293" max="1536" width="9.140625" style="68"/>
    <col min="1537" max="1537" width="10.85546875" style="68" customWidth="1"/>
    <col min="1538" max="1538" width="7.85546875" style="68" customWidth="1"/>
    <col min="1539" max="1539" width="9.28515625" style="68" customWidth="1"/>
    <col min="1540" max="1540" width="9.7109375" style="68" customWidth="1"/>
    <col min="1541" max="1541" width="10.42578125" style="68" customWidth="1"/>
    <col min="1542" max="1542" width="9.28515625" style="68" customWidth="1"/>
    <col min="1543" max="1543" width="10.42578125" style="68" customWidth="1"/>
    <col min="1544" max="1544" width="10.7109375" style="68" customWidth="1"/>
    <col min="1545" max="1545" width="10.28515625" style="68" customWidth="1"/>
    <col min="1546" max="1546" width="8.85546875" style="68" customWidth="1"/>
    <col min="1547" max="1547" width="8" style="68" customWidth="1"/>
    <col min="1548" max="1548" width="8.42578125" style="68" customWidth="1"/>
    <col min="1549" max="1792" width="9.140625" style="68"/>
    <col min="1793" max="1793" width="10.85546875" style="68" customWidth="1"/>
    <col min="1794" max="1794" width="7.85546875" style="68" customWidth="1"/>
    <col min="1795" max="1795" width="9.28515625" style="68" customWidth="1"/>
    <col min="1796" max="1796" width="9.7109375" style="68" customWidth="1"/>
    <col min="1797" max="1797" width="10.42578125" style="68" customWidth="1"/>
    <col min="1798" max="1798" width="9.28515625" style="68" customWidth="1"/>
    <col min="1799" max="1799" width="10.42578125" style="68" customWidth="1"/>
    <col min="1800" max="1800" width="10.7109375" style="68" customWidth="1"/>
    <col min="1801" max="1801" width="10.28515625" style="68" customWidth="1"/>
    <col min="1802" max="1802" width="8.85546875" style="68" customWidth="1"/>
    <col min="1803" max="1803" width="8" style="68" customWidth="1"/>
    <col min="1804" max="1804" width="8.42578125" style="68" customWidth="1"/>
    <col min="1805" max="2048" width="9.140625" style="68"/>
    <col min="2049" max="2049" width="10.85546875" style="68" customWidth="1"/>
    <col min="2050" max="2050" width="7.85546875" style="68" customWidth="1"/>
    <col min="2051" max="2051" width="9.28515625" style="68" customWidth="1"/>
    <col min="2052" max="2052" width="9.7109375" style="68" customWidth="1"/>
    <col min="2053" max="2053" width="10.42578125" style="68" customWidth="1"/>
    <col min="2054" max="2054" width="9.28515625" style="68" customWidth="1"/>
    <col min="2055" max="2055" width="10.42578125" style="68" customWidth="1"/>
    <col min="2056" max="2056" width="10.7109375" style="68" customWidth="1"/>
    <col min="2057" max="2057" width="10.28515625" style="68" customWidth="1"/>
    <col min="2058" max="2058" width="8.85546875" style="68" customWidth="1"/>
    <col min="2059" max="2059" width="8" style="68" customWidth="1"/>
    <col min="2060" max="2060" width="8.42578125" style="68" customWidth="1"/>
    <col min="2061" max="2304" width="9.140625" style="68"/>
    <col min="2305" max="2305" width="10.85546875" style="68" customWidth="1"/>
    <col min="2306" max="2306" width="7.85546875" style="68" customWidth="1"/>
    <col min="2307" max="2307" width="9.28515625" style="68" customWidth="1"/>
    <col min="2308" max="2308" width="9.7109375" style="68" customWidth="1"/>
    <col min="2309" max="2309" width="10.42578125" style="68" customWidth="1"/>
    <col min="2310" max="2310" width="9.28515625" style="68" customWidth="1"/>
    <col min="2311" max="2311" width="10.42578125" style="68" customWidth="1"/>
    <col min="2312" max="2312" width="10.7109375" style="68" customWidth="1"/>
    <col min="2313" max="2313" width="10.28515625" style="68" customWidth="1"/>
    <col min="2314" max="2314" width="8.85546875" style="68" customWidth="1"/>
    <col min="2315" max="2315" width="8" style="68" customWidth="1"/>
    <col min="2316" max="2316" width="8.42578125" style="68" customWidth="1"/>
    <col min="2317" max="2560" width="9.140625" style="68"/>
    <col min="2561" max="2561" width="10.85546875" style="68" customWidth="1"/>
    <col min="2562" max="2562" width="7.85546875" style="68" customWidth="1"/>
    <col min="2563" max="2563" width="9.28515625" style="68" customWidth="1"/>
    <col min="2564" max="2564" width="9.7109375" style="68" customWidth="1"/>
    <col min="2565" max="2565" width="10.42578125" style="68" customWidth="1"/>
    <col min="2566" max="2566" width="9.28515625" style="68" customWidth="1"/>
    <col min="2567" max="2567" width="10.42578125" style="68" customWidth="1"/>
    <col min="2568" max="2568" width="10.7109375" style="68" customWidth="1"/>
    <col min="2569" max="2569" width="10.28515625" style="68" customWidth="1"/>
    <col min="2570" max="2570" width="8.85546875" style="68" customWidth="1"/>
    <col min="2571" max="2571" width="8" style="68" customWidth="1"/>
    <col min="2572" max="2572" width="8.42578125" style="68" customWidth="1"/>
    <col min="2573" max="2816" width="9.140625" style="68"/>
    <col min="2817" max="2817" width="10.85546875" style="68" customWidth="1"/>
    <col min="2818" max="2818" width="7.85546875" style="68" customWidth="1"/>
    <col min="2819" max="2819" width="9.28515625" style="68" customWidth="1"/>
    <col min="2820" max="2820" width="9.7109375" style="68" customWidth="1"/>
    <col min="2821" max="2821" width="10.42578125" style="68" customWidth="1"/>
    <col min="2822" max="2822" width="9.28515625" style="68" customWidth="1"/>
    <col min="2823" max="2823" width="10.42578125" style="68" customWidth="1"/>
    <col min="2824" max="2824" width="10.7109375" style="68" customWidth="1"/>
    <col min="2825" max="2825" width="10.28515625" style="68" customWidth="1"/>
    <col min="2826" max="2826" width="8.85546875" style="68" customWidth="1"/>
    <col min="2827" max="2827" width="8" style="68" customWidth="1"/>
    <col min="2828" max="2828" width="8.42578125" style="68" customWidth="1"/>
    <col min="2829" max="3072" width="9.140625" style="68"/>
    <col min="3073" max="3073" width="10.85546875" style="68" customWidth="1"/>
    <col min="3074" max="3074" width="7.85546875" style="68" customWidth="1"/>
    <col min="3075" max="3075" width="9.28515625" style="68" customWidth="1"/>
    <col min="3076" max="3076" width="9.7109375" style="68" customWidth="1"/>
    <col min="3077" max="3077" width="10.42578125" style="68" customWidth="1"/>
    <col min="3078" max="3078" width="9.28515625" style="68" customWidth="1"/>
    <col min="3079" max="3079" width="10.42578125" style="68" customWidth="1"/>
    <col min="3080" max="3080" width="10.7109375" style="68" customWidth="1"/>
    <col min="3081" max="3081" width="10.28515625" style="68" customWidth="1"/>
    <col min="3082" max="3082" width="8.85546875" style="68" customWidth="1"/>
    <col min="3083" max="3083" width="8" style="68" customWidth="1"/>
    <col min="3084" max="3084" width="8.42578125" style="68" customWidth="1"/>
    <col min="3085" max="3328" width="9.140625" style="68"/>
    <col min="3329" max="3329" width="10.85546875" style="68" customWidth="1"/>
    <col min="3330" max="3330" width="7.85546875" style="68" customWidth="1"/>
    <col min="3331" max="3331" width="9.28515625" style="68" customWidth="1"/>
    <col min="3332" max="3332" width="9.7109375" style="68" customWidth="1"/>
    <col min="3333" max="3333" width="10.42578125" style="68" customWidth="1"/>
    <col min="3334" max="3334" width="9.28515625" style="68" customWidth="1"/>
    <col min="3335" max="3335" width="10.42578125" style="68" customWidth="1"/>
    <col min="3336" max="3336" width="10.7109375" style="68" customWidth="1"/>
    <col min="3337" max="3337" width="10.28515625" style="68" customWidth="1"/>
    <col min="3338" max="3338" width="8.85546875" style="68" customWidth="1"/>
    <col min="3339" max="3339" width="8" style="68" customWidth="1"/>
    <col min="3340" max="3340" width="8.42578125" style="68" customWidth="1"/>
    <col min="3341" max="3584" width="9.140625" style="68"/>
    <col min="3585" max="3585" width="10.85546875" style="68" customWidth="1"/>
    <col min="3586" max="3586" width="7.85546875" style="68" customWidth="1"/>
    <col min="3587" max="3587" width="9.28515625" style="68" customWidth="1"/>
    <col min="3588" max="3588" width="9.7109375" style="68" customWidth="1"/>
    <col min="3589" max="3589" width="10.42578125" style="68" customWidth="1"/>
    <col min="3590" max="3590" width="9.28515625" style="68" customWidth="1"/>
    <col min="3591" max="3591" width="10.42578125" style="68" customWidth="1"/>
    <col min="3592" max="3592" width="10.7109375" style="68" customWidth="1"/>
    <col min="3593" max="3593" width="10.28515625" style="68" customWidth="1"/>
    <col min="3594" max="3594" width="8.85546875" style="68" customWidth="1"/>
    <col min="3595" max="3595" width="8" style="68" customWidth="1"/>
    <col min="3596" max="3596" width="8.42578125" style="68" customWidth="1"/>
    <col min="3597" max="3840" width="9.140625" style="68"/>
    <col min="3841" max="3841" width="10.85546875" style="68" customWidth="1"/>
    <col min="3842" max="3842" width="7.85546875" style="68" customWidth="1"/>
    <col min="3843" max="3843" width="9.28515625" style="68" customWidth="1"/>
    <col min="3844" max="3844" width="9.7109375" style="68" customWidth="1"/>
    <col min="3845" max="3845" width="10.42578125" style="68" customWidth="1"/>
    <col min="3846" max="3846" width="9.28515625" style="68" customWidth="1"/>
    <col min="3847" max="3847" width="10.42578125" style="68" customWidth="1"/>
    <col min="3848" max="3848" width="10.7109375" style="68" customWidth="1"/>
    <col min="3849" max="3849" width="10.28515625" style="68" customWidth="1"/>
    <col min="3850" max="3850" width="8.85546875" style="68" customWidth="1"/>
    <col min="3851" max="3851" width="8" style="68" customWidth="1"/>
    <col min="3852" max="3852" width="8.42578125" style="68" customWidth="1"/>
    <col min="3853" max="4096" width="9.140625" style="68"/>
    <col min="4097" max="4097" width="10.85546875" style="68" customWidth="1"/>
    <col min="4098" max="4098" width="7.85546875" style="68" customWidth="1"/>
    <col min="4099" max="4099" width="9.28515625" style="68" customWidth="1"/>
    <col min="4100" max="4100" width="9.7109375" style="68" customWidth="1"/>
    <col min="4101" max="4101" width="10.42578125" style="68" customWidth="1"/>
    <col min="4102" max="4102" width="9.28515625" style="68" customWidth="1"/>
    <col min="4103" max="4103" width="10.42578125" style="68" customWidth="1"/>
    <col min="4104" max="4104" width="10.7109375" style="68" customWidth="1"/>
    <col min="4105" max="4105" width="10.28515625" style="68" customWidth="1"/>
    <col min="4106" max="4106" width="8.85546875" style="68" customWidth="1"/>
    <col min="4107" max="4107" width="8" style="68" customWidth="1"/>
    <col min="4108" max="4108" width="8.42578125" style="68" customWidth="1"/>
    <col min="4109" max="4352" width="9.140625" style="68"/>
    <col min="4353" max="4353" width="10.85546875" style="68" customWidth="1"/>
    <col min="4354" max="4354" width="7.85546875" style="68" customWidth="1"/>
    <col min="4355" max="4355" width="9.28515625" style="68" customWidth="1"/>
    <col min="4356" max="4356" width="9.7109375" style="68" customWidth="1"/>
    <col min="4357" max="4357" width="10.42578125" style="68" customWidth="1"/>
    <col min="4358" max="4358" width="9.28515625" style="68" customWidth="1"/>
    <col min="4359" max="4359" width="10.42578125" style="68" customWidth="1"/>
    <col min="4360" max="4360" width="10.7109375" style="68" customWidth="1"/>
    <col min="4361" max="4361" width="10.28515625" style="68" customWidth="1"/>
    <col min="4362" max="4362" width="8.85546875" style="68" customWidth="1"/>
    <col min="4363" max="4363" width="8" style="68" customWidth="1"/>
    <col min="4364" max="4364" width="8.42578125" style="68" customWidth="1"/>
    <col min="4365" max="4608" width="9.140625" style="68"/>
    <col min="4609" max="4609" width="10.85546875" style="68" customWidth="1"/>
    <col min="4610" max="4610" width="7.85546875" style="68" customWidth="1"/>
    <col min="4611" max="4611" width="9.28515625" style="68" customWidth="1"/>
    <col min="4612" max="4612" width="9.7109375" style="68" customWidth="1"/>
    <col min="4613" max="4613" width="10.42578125" style="68" customWidth="1"/>
    <col min="4614" max="4614" width="9.28515625" style="68" customWidth="1"/>
    <col min="4615" max="4615" width="10.42578125" style="68" customWidth="1"/>
    <col min="4616" max="4616" width="10.7109375" style="68" customWidth="1"/>
    <col min="4617" max="4617" width="10.28515625" style="68" customWidth="1"/>
    <col min="4618" max="4618" width="8.85546875" style="68" customWidth="1"/>
    <col min="4619" max="4619" width="8" style="68" customWidth="1"/>
    <col min="4620" max="4620" width="8.42578125" style="68" customWidth="1"/>
    <col min="4621" max="4864" width="9.140625" style="68"/>
    <col min="4865" max="4865" width="10.85546875" style="68" customWidth="1"/>
    <col min="4866" max="4866" width="7.85546875" style="68" customWidth="1"/>
    <col min="4867" max="4867" width="9.28515625" style="68" customWidth="1"/>
    <col min="4868" max="4868" width="9.7109375" style="68" customWidth="1"/>
    <col min="4869" max="4869" width="10.42578125" style="68" customWidth="1"/>
    <col min="4870" max="4870" width="9.28515625" style="68" customWidth="1"/>
    <col min="4871" max="4871" width="10.42578125" style="68" customWidth="1"/>
    <col min="4872" max="4872" width="10.7109375" style="68" customWidth="1"/>
    <col min="4873" max="4873" width="10.28515625" style="68" customWidth="1"/>
    <col min="4874" max="4874" width="8.85546875" style="68" customWidth="1"/>
    <col min="4875" max="4875" width="8" style="68" customWidth="1"/>
    <col min="4876" max="4876" width="8.42578125" style="68" customWidth="1"/>
    <col min="4877" max="5120" width="9.140625" style="68"/>
    <col min="5121" max="5121" width="10.85546875" style="68" customWidth="1"/>
    <col min="5122" max="5122" width="7.85546875" style="68" customWidth="1"/>
    <col min="5123" max="5123" width="9.28515625" style="68" customWidth="1"/>
    <col min="5124" max="5124" width="9.7109375" style="68" customWidth="1"/>
    <col min="5125" max="5125" width="10.42578125" style="68" customWidth="1"/>
    <col min="5126" max="5126" width="9.28515625" style="68" customWidth="1"/>
    <col min="5127" max="5127" width="10.42578125" style="68" customWidth="1"/>
    <col min="5128" max="5128" width="10.7109375" style="68" customWidth="1"/>
    <col min="5129" max="5129" width="10.28515625" style="68" customWidth="1"/>
    <col min="5130" max="5130" width="8.85546875" style="68" customWidth="1"/>
    <col min="5131" max="5131" width="8" style="68" customWidth="1"/>
    <col min="5132" max="5132" width="8.42578125" style="68" customWidth="1"/>
    <col min="5133" max="5376" width="9.140625" style="68"/>
    <col min="5377" max="5377" width="10.85546875" style="68" customWidth="1"/>
    <col min="5378" max="5378" width="7.85546875" style="68" customWidth="1"/>
    <col min="5379" max="5379" width="9.28515625" style="68" customWidth="1"/>
    <col min="5380" max="5380" width="9.7109375" style="68" customWidth="1"/>
    <col min="5381" max="5381" width="10.42578125" style="68" customWidth="1"/>
    <col min="5382" max="5382" width="9.28515625" style="68" customWidth="1"/>
    <col min="5383" max="5383" width="10.42578125" style="68" customWidth="1"/>
    <col min="5384" max="5384" width="10.7109375" style="68" customWidth="1"/>
    <col min="5385" max="5385" width="10.28515625" style="68" customWidth="1"/>
    <col min="5386" max="5386" width="8.85546875" style="68" customWidth="1"/>
    <col min="5387" max="5387" width="8" style="68" customWidth="1"/>
    <col min="5388" max="5388" width="8.42578125" style="68" customWidth="1"/>
    <col min="5389" max="5632" width="9.140625" style="68"/>
    <col min="5633" max="5633" width="10.85546875" style="68" customWidth="1"/>
    <col min="5634" max="5634" width="7.85546875" style="68" customWidth="1"/>
    <col min="5635" max="5635" width="9.28515625" style="68" customWidth="1"/>
    <col min="5636" max="5636" width="9.7109375" style="68" customWidth="1"/>
    <col min="5637" max="5637" width="10.42578125" style="68" customWidth="1"/>
    <col min="5638" max="5638" width="9.28515625" style="68" customWidth="1"/>
    <col min="5639" max="5639" width="10.42578125" style="68" customWidth="1"/>
    <col min="5640" max="5640" width="10.7109375" style="68" customWidth="1"/>
    <col min="5641" max="5641" width="10.28515625" style="68" customWidth="1"/>
    <col min="5642" max="5642" width="8.85546875" style="68" customWidth="1"/>
    <col min="5643" max="5643" width="8" style="68" customWidth="1"/>
    <col min="5644" max="5644" width="8.42578125" style="68" customWidth="1"/>
    <col min="5645" max="5888" width="9.140625" style="68"/>
    <col min="5889" max="5889" width="10.85546875" style="68" customWidth="1"/>
    <col min="5890" max="5890" width="7.85546875" style="68" customWidth="1"/>
    <col min="5891" max="5891" width="9.28515625" style="68" customWidth="1"/>
    <col min="5892" max="5892" width="9.7109375" style="68" customWidth="1"/>
    <col min="5893" max="5893" width="10.42578125" style="68" customWidth="1"/>
    <col min="5894" max="5894" width="9.28515625" style="68" customWidth="1"/>
    <col min="5895" max="5895" width="10.42578125" style="68" customWidth="1"/>
    <col min="5896" max="5896" width="10.7109375" style="68" customWidth="1"/>
    <col min="5897" max="5897" width="10.28515625" style="68" customWidth="1"/>
    <col min="5898" max="5898" width="8.85546875" style="68" customWidth="1"/>
    <col min="5899" max="5899" width="8" style="68" customWidth="1"/>
    <col min="5900" max="5900" width="8.42578125" style="68" customWidth="1"/>
    <col min="5901" max="6144" width="9.140625" style="68"/>
    <col min="6145" max="6145" width="10.85546875" style="68" customWidth="1"/>
    <col min="6146" max="6146" width="7.85546875" style="68" customWidth="1"/>
    <col min="6147" max="6147" width="9.28515625" style="68" customWidth="1"/>
    <col min="6148" max="6148" width="9.7109375" style="68" customWidth="1"/>
    <col min="6149" max="6149" width="10.42578125" style="68" customWidth="1"/>
    <col min="6150" max="6150" width="9.28515625" style="68" customWidth="1"/>
    <col min="6151" max="6151" width="10.42578125" style="68" customWidth="1"/>
    <col min="6152" max="6152" width="10.7109375" style="68" customWidth="1"/>
    <col min="6153" max="6153" width="10.28515625" style="68" customWidth="1"/>
    <col min="6154" max="6154" width="8.85546875" style="68" customWidth="1"/>
    <col min="6155" max="6155" width="8" style="68" customWidth="1"/>
    <col min="6156" max="6156" width="8.42578125" style="68" customWidth="1"/>
    <col min="6157" max="6400" width="9.140625" style="68"/>
    <col min="6401" max="6401" width="10.85546875" style="68" customWidth="1"/>
    <col min="6402" max="6402" width="7.85546875" style="68" customWidth="1"/>
    <col min="6403" max="6403" width="9.28515625" style="68" customWidth="1"/>
    <col min="6404" max="6404" width="9.7109375" style="68" customWidth="1"/>
    <col min="6405" max="6405" width="10.42578125" style="68" customWidth="1"/>
    <col min="6406" max="6406" width="9.28515625" style="68" customWidth="1"/>
    <col min="6407" max="6407" width="10.42578125" style="68" customWidth="1"/>
    <col min="6408" max="6408" width="10.7109375" style="68" customWidth="1"/>
    <col min="6409" max="6409" width="10.28515625" style="68" customWidth="1"/>
    <col min="6410" max="6410" width="8.85546875" style="68" customWidth="1"/>
    <col min="6411" max="6411" width="8" style="68" customWidth="1"/>
    <col min="6412" max="6412" width="8.42578125" style="68" customWidth="1"/>
    <col min="6413" max="6656" width="9.140625" style="68"/>
    <col min="6657" max="6657" width="10.85546875" style="68" customWidth="1"/>
    <col min="6658" max="6658" width="7.85546875" style="68" customWidth="1"/>
    <col min="6659" max="6659" width="9.28515625" style="68" customWidth="1"/>
    <col min="6660" max="6660" width="9.7109375" style="68" customWidth="1"/>
    <col min="6661" max="6661" width="10.42578125" style="68" customWidth="1"/>
    <col min="6662" max="6662" width="9.28515625" style="68" customWidth="1"/>
    <col min="6663" max="6663" width="10.42578125" style="68" customWidth="1"/>
    <col min="6664" max="6664" width="10.7109375" style="68" customWidth="1"/>
    <col min="6665" max="6665" width="10.28515625" style="68" customWidth="1"/>
    <col min="6666" max="6666" width="8.85546875" style="68" customWidth="1"/>
    <col min="6667" max="6667" width="8" style="68" customWidth="1"/>
    <col min="6668" max="6668" width="8.42578125" style="68" customWidth="1"/>
    <col min="6669" max="6912" width="9.140625" style="68"/>
    <col min="6913" max="6913" width="10.85546875" style="68" customWidth="1"/>
    <col min="6914" max="6914" width="7.85546875" style="68" customWidth="1"/>
    <col min="6915" max="6915" width="9.28515625" style="68" customWidth="1"/>
    <col min="6916" max="6916" width="9.7109375" style="68" customWidth="1"/>
    <col min="6917" max="6917" width="10.42578125" style="68" customWidth="1"/>
    <col min="6918" max="6918" width="9.28515625" style="68" customWidth="1"/>
    <col min="6919" max="6919" width="10.42578125" style="68" customWidth="1"/>
    <col min="6920" max="6920" width="10.7109375" style="68" customWidth="1"/>
    <col min="6921" max="6921" width="10.28515625" style="68" customWidth="1"/>
    <col min="6922" max="6922" width="8.85546875" style="68" customWidth="1"/>
    <col min="6923" max="6923" width="8" style="68" customWidth="1"/>
    <col min="6924" max="6924" width="8.42578125" style="68" customWidth="1"/>
    <col min="6925" max="7168" width="9.140625" style="68"/>
    <col min="7169" max="7169" width="10.85546875" style="68" customWidth="1"/>
    <col min="7170" max="7170" width="7.85546875" style="68" customWidth="1"/>
    <col min="7171" max="7171" width="9.28515625" style="68" customWidth="1"/>
    <col min="7172" max="7172" width="9.7109375" style="68" customWidth="1"/>
    <col min="7173" max="7173" width="10.42578125" style="68" customWidth="1"/>
    <col min="7174" max="7174" width="9.28515625" style="68" customWidth="1"/>
    <col min="7175" max="7175" width="10.42578125" style="68" customWidth="1"/>
    <col min="7176" max="7176" width="10.7109375" style="68" customWidth="1"/>
    <col min="7177" max="7177" width="10.28515625" style="68" customWidth="1"/>
    <col min="7178" max="7178" width="8.85546875" style="68" customWidth="1"/>
    <col min="7179" max="7179" width="8" style="68" customWidth="1"/>
    <col min="7180" max="7180" width="8.42578125" style="68" customWidth="1"/>
    <col min="7181" max="7424" width="9.140625" style="68"/>
    <col min="7425" max="7425" width="10.85546875" style="68" customWidth="1"/>
    <col min="7426" max="7426" width="7.85546875" style="68" customWidth="1"/>
    <col min="7427" max="7427" width="9.28515625" style="68" customWidth="1"/>
    <col min="7428" max="7428" width="9.7109375" style="68" customWidth="1"/>
    <col min="7429" max="7429" width="10.42578125" style="68" customWidth="1"/>
    <col min="7430" max="7430" width="9.28515625" style="68" customWidth="1"/>
    <col min="7431" max="7431" width="10.42578125" style="68" customWidth="1"/>
    <col min="7432" max="7432" width="10.7109375" style="68" customWidth="1"/>
    <col min="7433" max="7433" width="10.28515625" style="68" customWidth="1"/>
    <col min="7434" max="7434" width="8.85546875" style="68" customWidth="1"/>
    <col min="7435" max="7435" width="8" style="68" customWidth="1"/>
    <col min="7436" max="7436" width="8.42578125" style="68" customWidth="1"/>
    <col min="7437" max="7680" width="9.140625" style="68"/>
    <col min="7681" max="7681" width="10.85546875" style="68" customWidth="1"/>
    <col min="7682" max="7682" width="7.85546875" style="68" customWidth="1"/>
    <col min="7683" max="7683" width="9.28515625" style="68" customWidth="1"/>
    <col min="7684" max="7684" width="9.7109375" style="68" customWidth="1"/>
    <col min="7685" max="7685" width="10.42578125" style="68" customWidth="1"/>
    <col min="7686" max="7686" width="9.28515625" style="68" customWidth="1"/>
    <col min="7687" max="7687" width="10.42578125" style="68" customWidth="1"/>
    <col min="7688" max="7688" width="10.7109375" style="68" customWidth="1"/>
    <col min="7689" max="7689" width="10.28515625" style="68" customWidth="1"/>
    <col min="7690" max="7690" width="8.85546875" style="68" customWidth="1"/>
    <col min="7691" max="7691" width="8" style="68" customWidth="1"/>
    <col min="7692" max="7692" width="8.42578125" style="68" customWidth="1"/>
    <col min="7693" max="7936" width="9.140625" style="68"/>
    <col min="7937" max="7937" width="10.85546875" style="68" customWidth="1"/>
    <col min="7938" max="7938" width="7.85546875" style="68" customWidth="1"/>
    <col min="7939" max="7939" width="9.28515625" style="68" customWidth="1"/>
    <col min="7940" max="7940" width="9.7109375" style="68" customWidth="1"/>
    <col min="7941" max="7941" width="10.42578125" style="68" customWidth="1"/>
    <col min="7942" max="7942" width="9.28515625" style="68" customWidth="1"/>
    <col min="7943" max="7943" width="10.42578125" style="68" customWidth="1"/>
    <col min="7944" max="7944" width="10.7109375" style="68" customWidth="1"/>
    <col min="7945" max="7945" width="10.28515625" style="68" customWidth="1"/>
    <col min="7946" max="7946" width="8.85546875" style="68" customWidth="1"/>
    <col min="7947" max="7947" width="8" style="68" customWidth="1"/>
    <col min="7948" max="7948" width="8.42578125" style="68" customWidth="1"/>
    <col min="7949" max="8192" width="9.140625" style="68"/>
    <col min="8193" max="8193" width="10.85546875" style="68" customWidth="1"/>
    <col min="8194" max="8194" width="7.85546875" style="68" customWidth="1"/>
    <col min="8195" max="8195" width="9.28515625" style="68" customWidth="1"/>
    <col min="8196" max="8196" width="9.7109375" style="68" customWidth="1"/>
    <col min="8197" max="8197" width="10.42578125" style="68" customWidth="1"/>
    <col min="8198" max="8198" width="9.28515625" style="68" customWidth="1"/>
    <col min="8199" max="8199" width="10.42578125" style="68" customWidth="1"/>
    <col min="8200" max="8200" width="10.7109375" style="68" customWidth="1"/>
    <col min="8201" max="8201" width="10.28515625" style="68" customWidth="1"/>
    <col min="8202" max="8202" width="8.85546875" style="68" customWidth="1"/>
    <col min="8203" max="8203" width="8" style="68" customWidth="1"/>
    <col min="8204" max="8204" width="8.42578125" style="68" customWidth="1"/>
    <col min="8205" max="8448" width="9.140625" style="68"/>
    <col min="8449" max="8449" width="10.85546875" style="68" customWidth="1"/>
    <col min="8450" max="8450" width="7.85546875" style="68" customWidth="1"/>
    <col min="8451" max="8451" width="9.28515625" style="68" customWidth="1"/>
    <col min="8452" max="8452" width="9.7109375" style="68" customWidth="1"/>
    <col min="8453" max="8453" width="10.42578125" style="68" customWidth="1"/>
    <col min="8454" max="8454" width="9.28515625" style="68" customWidth="1"/>
    <col min="8455" max="8455" width="10.42578125" style="68" customWidth="1"/>
    <col min="8456" max="8456" width="10.7109375" style="68" customWidth="1"/>
    <col min="8457" max="8457" width="10.28515625" style="68" customWidth="1"/>
    <col min="8458" max="8458" width="8.85546875" style="68" customWidth="1"/>
    <col min="8459" max="8459" width="8" style="68" customWidth="1"/>
    <col min="8460" max="8460" width="8.42578125" style="68" customWidth="1"/>
    <col min="8461" max="8704" width="9.140625" style="68"/>
    <col min="8705" max="8705" width="10.85546875" style="68" customWidth="1"/>
    <col min="8706" max="8706" width="7.85546875" style="68" customWidth="1"/>
    <col min="8707" max="8707" width="9.28515625" style="68" customWidth="1"/>
    <col min="8708" max="8708" width="9.7109375" style="68" customWidth="1"/>
    <col min="8709" max="8709" width="10.42578125" style="68" customWidth="1"/>
    <col min="8710" max="8710" width="9.28515625" style="68" customWidth="1"/>
    <col min="8711" max="8711" width="10.42578125" style="68" customWidth="1"/>
    <col min="8712" max="8712" width="10.7109375" style="68" customWidth="1"/>
    <col min="8713" max="8713" width="10.28515625" style="68" customWidth="1"/>
    <col min="8714" max="8714" width="8.85546875" style="68" customWidth="1"/>
    <col min="8715" max="8715" width="8" style="68" customWidth="1"/>
    <col min="8716" max="8716" width="8.42578125" style="68" customWidth="1"/>
    <col min="8717" max="8960" width="9.140625" style="68"/>
    <col min="8961" max="8961" width="10.85546875" style="68" customWidth="1"/>
    <col min="8962" max="8962" width="7.85546875" style="68" customWidth="1"/>
    <col min="8963" max="8963" width="9.28515625" style="68" customWidth="1"/>
    <col min="8964" max="8964" width="9.7109375" style="68" customWidth="1"/>
    <col min="8965" max="8965" width="10.42578125" style="68" customWidth="1"/>
    <col min="8966" max="8966" width="9.28515625" style="68" customWidth="1"/>
    <col min="8967" max="8967" width="10.42578125" style="68" customWidth="1"/>
    <col min="8968" max="8968" width="10.7109375" style="68" customWidth="1"/>
    <col min="8969" max="8969" width="10.28515625" style="68" customWidth="1"/>
    <col min="8970" max="8970" width="8.85546875" style="68" customWidth="1"/>
    <col min="8971" max="8971" width="8" style="68" customWidth="1"/>
    <col min="8972" max="8972" width="8.42578125" style="68" customWidth="1"/>
    <col min="8973" max="9216" width="9.140625" style="68"/>
    <col min="9217" max="9217" width="10.85546875" style="68" customWidth="1"/>
    <col min="9218" max="9218" width="7.85546875" style="68" customWidth="1"/>
    <col min="9219" max="9219" width="9.28515625" style="68" customWidth="1"/>
    <col min="9220" max="9220" width="9.7109375" style="68" customWidth="1"/>
    <col min="9221" max="9221" width="10.42578125" style="68" customWidth="1"/>
    <col min="9222" max="9222" width="9.28515625" style="68" customWidth="1"/>
    <col min="9223" max="9223" width="10.42578125" style="68" customWidth="1"/>
    <col min="9224" max="9224" width="10.7109375" style="68" customWidth="1"/>
    <col min="9225" max="9225" width="10.28515625" style="68" customWidth="1"/>
    <col min="9226" max="9226" width="8.85546875" style="68" customWidth="1"/>
    <col min="9227" max="9227" width="8" style="68" customWidth="1"/>
    <col min="9228" max="9228" width="8.42578125" style="68" customWidth="1"/>
    <col min="9229" max="9472" width="9.140625" style="68"/>
    <col min="9473" max="9473" width="10.85546875" style="68" customWidth="1"/>
    <col min="9474" max="9474" width="7.85546875" style="68" customWidth="1"/>
    <col min="9475" max="9475" width="9.28515625" style="68" customWidth="1"/>
    <col min="9476" max="9476" width="9.7109375" style="68" customWidth="1"/>
    <col min="9477" max="9477" width="10.42578125" style="68" customWidth="1"/>
    <col min="9478" max="9478" width="9.28515625" style="68" customWidth="1"/>
    <col min="9479" max="9479" width="10.42578125" style="68" customWidth="1"/>
    <col min="9480" max="9480" width="10.7109375" style="68" customWidth="1"/>
    <col min="9481" max="9481" width="10.28515625" style="68" customWidth="1"/>
    <col min="9482" max="9482" width="8.85546875" style="68" customWidth="1"/>
    <col min="9483" max="9483" width="8" style="68" customWidth="1"/>
    <col min="9484" max="9484" width="8.42578125" style="68" customWidth="1"/>
    <col min="9485" max="9728" width="9.140625" style="68"/>
    <col min="9729" max="9729" width="10.85546875" style="68" customWidth="1"/>
    <col min="9730" max="9730" width="7.85546875" style="68" customWidth="1"/>
    <col min="9731" max="9731" width="9.28515625" style="68" customWidth="1"/>
    <col min="9732" max="9732" width="9.7109375" style="68" customWidth="1"/>
    <col min="9733" max="9733" width="10.42578125" style="68" customWidth="1"/>
    <col min="9734" max="9734" width="9.28515625" style="68" customWidth="1"/>
    <col min="9735" max="9735" width="10.42578125" style="68" customWidth="1"/>
    <col min="9736" max="9736" width="10.7109375" style="68" customWidth="1"/>
    <col min="9737" max="9737" width="10.28515625" style="68" customWidth="1"/>
    <col min="9738" max="9738" width="8.85546875" style="68" customWidth="1"/>
    <col min="9739" max="9739" width="8" style="68" customWidth="1"/>
    <col min="9740" max="9740" width="8.42578125" style="68" customWidth="1"/>
    <col min="9741" max="9984" width="9.140625" style="68"/>
    <col min="9985" max="9985" width="10.85546875" style="68" customWidth="1"/>
    <col min="9986" max="9986" width="7.85546875" style="68" customWidth="1"/>
    <col min="9987" max="9987" width="9.28515625" style="68" customWidth="1"/>
    <col min="9988" max="9988" width="9.7109375" style="68" customWidth="1"/>
    <col min="9989" max="9989" width="10.42578125" style="68" customWidth="1"/>
    <col min="9990" max="9990" width="9.28515625" style="68" customWidth="1"/>
    <col min="9991" max="9991" width="10.42578125" style="68" customWidth="1"/>
    <col min="9992" max="9992" width="10.7109375" style="68" customWidth="1"/>
    <col min="9993" max="9993" width="10.28515625" style="68" customWidth="1"/>
    <col min="9994" max="9994" width="8.85546875" style="68" customWidth="1"/>
    <col min="9995" max="9995" width="8" style="68" customWidth="1"/>
    <col min="9996" max="9996" width="8.42578125" style="68" customWidth="1"/>
    <col min="9997" max="10240" width="9.140625" style="68"/>
    <col min="10241" max="10241" width="10.85546875" style="68" customWidth="1"/>
    <col min="10242" max="10242" width="7.85546875" style="68" customWidth="1"/>
    <col min="10243" max="10243" width="9.28515625" style="68" customWidth="1"/>
    <col min="10244" max="10244" width="9.7109375" style="68" customWidth="1"/>
    <col min="10245" max="10245" width="10.42578125" style="68" customWidth="1"/>
    <col min="10246" max="10246" width="9.28515625" style="68" customWidth="1"/>
    <col min="10247" max="10247" width="10.42578125" style="68" customWidth="1"/>
    <col min="10248" max="10248" width="10.7109375" style="68" customWidth="1"/>
    <col min="10249" max="10249" width="10.28515625" style="68" customWidth="1"/>
    <col min="10250" max="10250" width="8.85546875" style="68" customWidth="1"/>
    <col min="10251" max="10251" width="8" style="68" customWidth="1"/>
    <col min="10252" max="10252" width="8.42578125" style="68" customWidth="1"/>
    <col min="10253" max="10496" width="9.140625" style="68"/>
    <col min="10497" max="10497" width="10.85546875" style="68" customWidth="1"/>
    <col min="10498" max="10498" width="7.85546875" style="68" customWidth="1"/>
    <col min="10499" max="10499" width="9.28515625" style="68" customWidth="1"/>
    <col min="10500" max="10500" width="9.7109375" style="68" customWidth="1"/>
    <col min="10501" max="10501" width="10.42578125" style="68" customWidth="1"/>
    <col min="10502" max="10502" width="9.28515625" style="68" customWidth="1"/>
    <col min="10503" max="10503" width="10.42578125" style="68" customWidth="1"/>
    <col min="10504" max="10504" width="10.7109375" style="68" customWidth="1"/>
    <col min="10505" max="10505" width="10.28515625" style="68" customWidth="1"/>
    <col min="10506" max="10506" width="8.85546875" style="68" customWidth="1"/>
    <col min="10507" max="10507" width="8" style="68" customWidth="1"/>
    <col min="10508" max="10508" width="8.42578125" style="68" customWidth="1"/>
    <col min="10509" max="10752" width="9.140625" style="68"/>
    <col min="10753" max="10753" width="10.85546875" style="68" customWidth="1"/>
    <col min="10754" max="10754" width="7.85546875" style="68" customWidth="1"/>
    <col min="10755" max="10755" width="9.28515625" style="68" customWidth="1"/>
    <col min="10756" max="10756" width="9.7109375" style="68" customWidth="1"/>
    <col min="10757" max="10757" width="10.42578125" style="68" customWidth="1"/>
    <col min="10758" max="10758" width="9.28515625" style="68" customWidth="1"/>
    <col min="10759" max="10759" width="10.42578125" style="68" customWidth="1"/>
    <col min="10760" max="10760" width="10.7109375" style="68" customWidth="1"/>
    <col min="10761" max="10761" width="10.28515625" style="68" customWidth="1"/>
    <col min="10762" max="10762" width="8.85546875" style="68" customWidth="1"/>
    <col min="10763" max="10763" width="8" style="68" customWidth="1"/>
    <col min="10764" max="10764" width="8.42578125" style="68" customWidth="1"/>
    <col min="10765" max="11008" width="9.140625" style="68"/>
    <col min="11009" max="11009" width="10.85546875" style="68" customWidth="1"/>
    <col min="11010" max="11010" width="7.85546875" style="68" customWidth="1"/>
    <col min="11011" max="11011" width="9.28515625" style="68" customWidth="1"/>
    <col min="11012" max="11012" width="9.7109375" style="68" customWidth="1"/>
    <col min="11013" max="11013" width="10.42578125" style="68" customWidth="1"/>
    <col min="11014" max="11014" width="9.28515625" style="68" customWidth="1"/>
    <col min="11015" max="11015" width="10.42578125" style="68" customWidth="1"/>
    <col min="11016" max="11016" width="10.7109375" style="68" customWidth="1"/>
    <col min="11017" max="11017" width="10.28515625" style="68" customWidth="1"/>
    <col min="11018" max="11018" width="8.85546875" style="68" customWidth="1"/>
    <col min="11019" max="11019" width="8" style="68" customWidth="1"/>
    <col min="11020" max="11020" width="8.42578125" style="68" customWidth="1"/>
    <col min="11021" max="11264" width="9.140625" style="68"/>
    <col min="11265" max="11265" width="10.85546875" style="68" customWidth="1"/>
    <col min="11266" max="11266" width="7.85546875" style="68" customWidth="1"/>
    <col min="11267" max="11267" width="9.28515625" style="68" customWidth="1"/>
    <col min="11268" max="11268" width="9.7109375" style="68" customWidth="1"/>
    <col min="11269" max="11269" width="10.42578125" style="68" customWidth="1"/>
    <col min="11270" max="11270" width="9.28515625" style="68" customWidth="1"/>
    <col min="11271" max="11271" width="10.42578125" style="68" customWidth="1"/>
    <col min="11272" max="11272" width="10.7109375" style="68" customWidth="1"/>
    <col min="11273" max="11273" width="10.28515625" style="68" customWidth="1"/>
    <col min="11274" max="11274" width="8.85546875" style="68" customWidth="1"/>
    <col min="11275" max="11275" width="8" style="68" customWidth="1"/>
    <col min="11276" max="11276" width="8.42578125" style="68" customWidth="1"/>
    <col min="11277" max="11520" width="9.140625" style="68"/>
    <col min="11521" max="11521" width="10.85546875" style="68" customWidth="1"/>
    <col min="11522" max="11522" width="7.85546875" style="68" customWidth="1"/>
    <col min="11523" max="11523" width="9.28515625" style="68" customWidth="1"/>
    <col min="11524" max="11524" width="9.7109375" style="68" customWidth="1"/>
    <col min="11525" max="11525" width="10.42578125" style="68" customWidth="1"/>
    <col min="11526" max="11526" width="9.28515625" style="68" customWidth="1"/>
    <col min="11527" max="11527" width="10.42578125" style="68" customWidth="1"/>
    <col min="11528" max="11528" width="10.7109375" style="68" customWidth="1"/>
    <col min="11529" max="11529" width="10.28515625" style="68" customWidth="1"/>
    <col min="11530" max="11530" width="8.85546875" style="68" customWidth="1"/>
    <col min="11531" max="11531" width="8" style="68" customWidth="1"/>
    <col min="11532" max="11532" width="8.42578125" style="68" customWidth="1"/>
    <col min="11533" max="11776" width="9.140625" style="68"/>
    <col min="11777" max="11777" width="10.85546875" style="68" customWidth="1"/>
    <col min="11778" max="11778" width="7.85546875" style="68" customWidth="1"/>
    <col min="11779" max="11779" width="9.28515625" style="68" customWidth="1"/>
    <col min="11780" max="11780" width="9.7109375" style="68" customWidth="1"/>
    <col min="11781" max="11781" width="10.42578125" style="68" customWidth="1"/>
    <col min="11782" max="11782" width="9.28515625" style="68" customWidth="1"/>
    <col min="11783" max="11783" width="10.42578125" style="68" customWidth="1"/>
    <col min="11784" max="11784" width="10.7109375" style="68" customWidth="1"/>
    <col min="11785" max="11785" width="10.28515625" style="68" customWidth="1"/>
    <col min="11786" max="11786" width="8.85546875" style="68" customWidth="1"/>
    <col min="11787" max="11787" width="8" style="68" customWidth="1"/>
    <col min="11788" max="11788" width="8.42578125" style="68" customWidth="1"/>
    <col min="11789" max="12032" width="9.140625" style="68"/>
    <col min="12033" max="12033" width="10.85546875" style="68" customWidth="1"/>
    <col min="12034" max="12034" width="7.85546875" style="68" customWidth="1"/>
    <col min="12035" max="12035" width="9.28515625" style="68" customWidth="1"/>
    <col min="12036" max="12036" width="9.7109375" style="68" customWidth="1"/>
    <col min="12037" max="12037" width="10.42578125" style="68" customWidth="1"/>
    <col min="12038" max="12038" width="9.28515625" style="68" customWidth="1"/>
    <col min="12039" max="12039" width="10.42578125" style="68" customWidth="1"/>
    <col min="12040" max="12040" width="10.7109375" style="68" customWidth="1"/>
    <col min="12041" max="12041" width="10.28515625" style="68" customWidth="1"/>
    <col min="12042" max="12042" width="8.85546875" style="68" customWidth="1"/>
    <col min="12043" max="12043" width="8" style="68" customWidth="1"/>
    <col min="12044" max="12044" width="8.42578125" style="68" customWidth="1"/>
    <col min="12045" max="12288" width="9.140625" style="68"/>
    <col min="12289" max="12289" width="10.85546875" style="68" customWidth="1"/>
    <col min="12290" max="12290" width="7.85546875" style="68" customWidth="1"/>
    <col min="12291" max="12291" width="9.28515625" style="68" customWidth="1"/>
    <col min="12292" max="12292" width="9.7109375" style="68" customWidth="1"/>
    <col min="12293" max="12293" width="10.42578125" style="68" customWidth="1"/>
    <col min="12294" max="12294" width="9.28515625" style="68" customWidth="1"/>
    <col min="12295" max="12295" width="10.42578125" style="68" customWidth="1"/>
    <col min="12296" max="12296" width="10.7109375" style="68" customWidth="1"/>
    <col min="12297" max="12297" width="10.28515625" style="68" customWidth="1"/>
    <col min="12298" max="12298" width="8.85546875" style="68" customWidth="1"/>
    <col min="12299" max="12299" width="8" style="68" customWidth="1"/>
    <col min="12300" max="12300" width="8.42578125" style="68" customWidth="1"/>
    <col min="12301" max="12544" width="9.140625" style="68"/>
    <col min="12545" max="12545" width="10.85546875" style="68" customWidth="1"/>
    <col min="12546" max="12546" width="7.85546875" style="68" customWidth="1"/>
    <col min="12547" max="12547" width="9.28515625" style="68" customWidth="1"/>
    <col min="12548" max="12548" width="9.7109375" style="68" customWidth="1"/>
    <col min="12549" max="12549" width="10.42578125" style="68" customWidth="1"/>
    <col min="12550" max="12550" width="9.28515625" style="68" customWidth="1"/>
    <col min="12551" max="12551" width="10.42578125" style="68" customWidth="1"/>
    <col min="12552" max="12552" width="10.7109375" style="68" customWidth="1"/>
    <col min="12553" max="12553" width="10.28515625" style="68" customWidth="1"/>
    <col min="12554" max="12554" width="8.85546875" style="68" customWidth="1"/>
    <col min="12555" max="12555" width="8" style="68" customWidth="1"/>
    <col min="12556" max="12556" width="8.42578125" style="68" customWidth="1"/>
    <col min="12557" max="12800" width="9.140625" style="68"/>
    <col min="12801" max="12801" width="10.85546875" style="68" customWidth="1"/>
    <col min="12802" max="12802" width="7.85546875" style="68" customWidth="1"/>
    <col min="12803" max="12803" width="9.28515625" style="68" customWidth="1"/>
    <col min="12804" max="12804" width="9.7109375" style="68" customWidth="1"/>
    <col min="12805" max="12805" width="10.42578125" style="68" customWidth="1"/>
    <col min="12806" max="12806" width="9.28515625" style="68" customWidth="1"/>
    <col min="12807" max="12807" width="10.42578125" style="68" customWidth="1"/>
    <col min="12808" max="12808" width="10.7109375" style="68" customWidth="1"/>
    <col min="12809" max="12809" width="10.28515625" style="68" customWidth="1"/>
    <col min="12810" max="12810" width="8.85546875" style="68" customWidth="1"/>
    <col min="12811" max="12811" width="8" style="68" customWidth="1"/>
    <col min="12812" max="12812" width="8.42578125" style="68" customWidth="1"/>
    <col min="12813" max="13056" width="9.140625" style="68"/>
    <col min="13057" max="13057" width="10.85546875" style="68" customWidth="1"/>
    <col min="13058" max="13058" width="7.85546875" style="68" customWidth="1"/>
    <col min="13059" max="13059" width="9.28515625" style="68" customWidth="1"/>
    <col min="13060" max="13060" width="9.7109375" style="68" customWidth="1"/>
    <col min="13061" max="13061" width="10.42578125" style="68" customWidth="1"/>
    <col min="13062" max="13062" width="9.28515625" style="68" customWidth="1"/>
    <col min="13063" max="13063" width="10.42578125" style="68" customWidth="1"/>
    <col min="13064" max="13064" width="10.7109375" style="68" customWidth="1"/>
    <col min="13065" max="13065" width="10.28515625" style="68" customWidth="1"/>
    <col min="13066" max="13066" width="8.85546875" style="68" customWidth="1"/>
    <col min="13067" max="13067" width="8" style="68" customWidth="1"/>
    <col min="13068" max="13068" width="8.42578125" style="68" customWidth="1"/>
    <col min="13069" max="13312" width="9.140625" style="68"/>
    <col min="13313" max="13313" width="10.85546875" style="68" customWidth="1"/>
    <col min="13314" max="13314" width="7.85546875" style="68" customWidth="1"/>
    <col min="13315" max="13315" width="9.28515625" style="68" customWidth="1"/>
    <col min="13316" max="13316" width="9.7109375" style="68" customWidth="1"/>
    <col min="13317" max="13317" width="10.42578125" style="68" customWidth="1"/>
    <col min="13318" max="13318" width="9.28515625" style="68" customWidth="1"/>
    <col min="13319" max="13319" width="10.42578125" style="68" customWidth="1"/>
    <col min="13320" max="13320" width="10.7109375" style="68" customWidth="1"/>
    <col min="13321" max="13321" width="10.28515625" style="68" customWidth="1"/>
    <col min="13322" max="13322" width="8.85546875" style="68" customWidth="1"/>
    <col min="13323" max="13323" width="8" style="68" customWidth="1"/>
    <col min="13324" max="13324" width="8.42578125" style="68" customWidth="1"/>
    <col min="13325" max="13568" width="9.140625" style="68"/>
    <col min="13569" max="13569" width="10.85546875" style="68" customWidth="1"/>
    <col min="13570" max="13570" width="7.85546875" style="68" customWidth="1"/>
    <col min="13571" max="13571" width="9.28515625" style="68" customWidth="1"/>
    <col min="13572" max="13572" width="9.7109375" style="68" customWidth="1"/>
    <col min="13573" max="13573" width="10.42578125" style="68" customWidth="1"/>
    <col min="13574" max="13574" width="9.28515625" style="68" customWidth="1"/>
    <col min="13575" max="13575" width="10.42578125" style="68" customWidth="1"/>
    <col min="13576" max="13576" width="10.7109375" style="68" customWidth="1"/>
    <col min="13577" max="13577" width="10.28515625" style="68" customWidth="1"/>
    <col min="13578" max="13578" width="8.85546875" style="68" customWidth="1"/>
    <col min="13579" max="13579" width="8" style="68" customWidth="1"/>
    <col min="13580" max="13580" width="8.42578125" style="68" customWidth="1"/>
    <col min="13581" max="13824" width="9.140625" style="68"/>
    <col min="13825" max="13825" width="10.85546875" style="68" customWidth="1"/>
    <col min="13826" max="13826" width="7.85546875" style="68" customWidth="1"/>
    <col min="13827" max="13827" width="9.28515625" style="68" customWidth="1"/>
    <col min="13828" max="13828" width="9.7109375" style="68" customWidth="1"/>
    <col min="13829" max="13829" width="10.42578125" style="68" customWidth="1"/>
    <col min="13830" max="13830" width="9.28515625" style="68" customWidth="1"/>
    <col min="13831" max="13831" width="10.42578125" style="68" customWidth="1"/>
    <col min="13832" max="13832" width="10.7109375" style="68" customWidth="1"/>
    <col min="13833" max="13833" width="10.28515625" style="68" customWidth="1"/>
    <col min="13834" max="13834" width="8.85546875" style="68" customWidth="1"/>
    <col min="13835" max="13835" width="8" style="68" customWidth="1"/>
    <col min="13836" max="13836" width="8.42578125" style="68" customWidth="1"/>
    <col min="13837" max="14080" width="9.140625" style="68"/>
    <col min="14081" max="14081" width="10.85546875" style="68" customWidth="1"/>
    <col min="14082" max="14082" width="7.85546875" style="68" customWidth="1"/>
    <col min="14083" max="14083" width="9.28515625" style="68" customWidth="1"/>
    <col min="14084" max="14084" width="9.7109375" style="68" customWidth="1"/>
    <col min="14085" max="14085" width="10.42578125" style="68" customWidth="1"/>
    <col min="14086" max="14086" width="9.28515625" style="68" customWidth="1"/>
    <col min="14087" max="14087" width="10.42578125" style="68" customWidth="1"/>
    <col min="14088" max="14088" width="10.7109375" style="68" customWidth="1"/>
    <col min="14089" max="14089" width="10.28515625" style="68" customWidth="1"/>
    <col min="14090" max="14090" width="8.85546875" style="68" customWidth="1"/>
    <col min="14091" max="14091" width="8" style="68" customWidth="1"/>
    <col min="14092" max="14092" width="8.42578125" style="68" customWidth="1"/>
    <col min="14093" max="14336" width="9.140625" style="68"/>
    <col min="14337" max="14337" width="10.85546875" style="68" customWidth="1"/>
    <col min="14338" max="14338" width="7.85546875" style="68" customWidth="1"/>
    <col min="14339" max="14339" width="9.28515625" style="68" customWidth="1"/>
    <col min="14340" max="14340" width="9.7109375" style="68" customWidth="1"/>
    <col min="14341" max="14341" width="10.42578125" style="68" customWidth="1"/>
    <col min="14342" max="14342" width="9.28515625" style="68" customWidth="1"/>
    <col min="14343" max="14343" width="10.42578125" style="68" customWidth="1"/>
    <col min="14344" max="14344" width="10.7109375" style="68" customWidth="1"/>
    <col min="14345" max="14345" width="10.28515625" style="68" customWidth="1"/>
    <col min="14346" max="14346" width="8.85546875" style="68" customWidth="1"/>
    <col min="14347" max="14347" width="8" style="68" customWidth="1"/>
    <col min="14348" max="14348" width="8.42578125" style="68" customWidth="1"/>
    <col min="14349" max="14592" width="9.140625" style="68"/>
    <col min="14593" max="14593" width="10.85546875" style="68" customWidth="1"/>
    <col min="14594" max="14594" width="7.85546875" style="68" customWidth="1"/>
    <col min="14595" max="14595" width="9.28515625" style="68" customWidth="1"/>
    <col min="14596" max="14596" width="9.7109375" style="68" customWidth="1"/>
    <col min="14597" max="14597" width="10.42578125" style="68" customWidth="1"/>
    <col min="14598" max="14598" width="9.28515625" style="68" customWidth="1"/>
    <col min="14599" max="14599" width="10.42578125" style="68" customWidth="1"/>
    <col min="14600" max="14600" width="10.7109375" style="68" customWidth="1"/>
    <col min="14601" max="14601" width="10.28515625" style="68" customWidth="1"/>
    <col min="14602" max="14602" width="8.85546875" style="68" customWidth="1"/>
    <col min="14603" max="14603" width="8" style="68" customWidth="1"/>
    <col min="14604" max="14604" width="8.42578125" style="68" customWidth="1"/>
    <col min="14605" max="14848" width="9.140625" style="68"/>
    <col min="14849" max="14849" width="10.85546875" style="68" customWidth="1"/>
    <col min="14850" max="14850" width="7.85546875" style="68" customWidth="1"/>
    <col min="14851" max="14851" width="9.28515625" style="68" customWidth="1"/>
    <col min="14852" max="14852" width="9.7109375" style="68" customWidth="1"/>
    <col min="14853" max="14853" width="10.42578125" style="68" customWidth="1"/>
    <col min="14854" max="14854" width="9.28515625" style="68" customWidth="1"/>
    <col min="14855" max="14855" width="10.42578125" style="68" customWidth="1"/>
    <col min="14856" max="14856" width="10.7109375" style="68" customWidth="1"/>
    <col min="14857" max="14857" width="10.28515625" style="68" customWidth="1"/>
    <col min="14858" max="14858" width="8.85546875" style="68" customWidth="1"/>
    <col min="14859" max="14859" width="8" style="68" customWidth="1"/>
    <col min="14860" max="14860" width="8.42578125" style="68" customWidth="1"/>
    <col min="14861" max="15104" width="9.140625" style="68"/>
    <col min="15105" max="15105" width="10.85546875" style="68" customWidth="1"/>
    <col min="15106" max="15106" width="7.85546875" style="68" customWidth="1"/>
    <col min="15107" max="15107" width="9.28515625" style="68" customWidth="1"/>
    <col min="15108" max="15108" width="9.7109375" style="68" customWidth="1"/>
    <col min="15109" max="15109" width="10.42578125" style="68" customWidth="1"/>
    <col min="15110" max="15110" width="9.28515625" style="68" customWidth="1"/>
    <col min="15111" max="15111" width="10.42578125" style="68" customWidth="1"/>
    <col min="15112" max="15112" width="10.7109375" style="68" customWidth="1"/>
    <col min="15113" max="15113" width="10.28515625" style="68" customWidth="1"/>
    <col min="15114" max="15114" width="8.85546875" style="68" customWidth="1"/>
    <col min="15115" max="15115" width="8" style="68" customWidth="1"/>
    <col min="15116" max="15116" width="8.42578125" style="68" customWidth="1"/>
    <col min="15117" max="15360" width="9.140625" style="68"/>
    <col min="15361" max="15361" width="10.85546875" style="68" customWidth="1"/>
    <col min="15362" max="15362" width="7.85546875" style="68" customWidth="1"/>
    <col min="15363" max="15363" width="9.28515625" style="68" customWidth="1"/>
    <col min="15364" max="15364" width="9.7109375" style="68" customWidth="1"/>
    <col min="15365" max="15365" width="10.42578125" style="68" customWidth="1"/>
    <col min="15366" max="15366" width="9.28515625" style="68" customWidth="1"/>
    <col min="15367" max="15367" width="10.42578125" style="68" customWidth="1"/>
    <col min="15368" max="15368" width="10.7109375" style="68" customWidth="1"/>
    <col min="15369" max="15369" width="10.28515625" style="68" customWidth="1"/>
    <col min="15370" max="15370" width="8.85546875" style="68" customWidth="1"/>
    <col min="15371" max="15371" width="8" style="68" customWidth="1"/>
    <col min="15372" max="15372" width="8.42578125" style="68" customWidth="1"/>
    <col min="15373" max="15616" width="9.140625" style="68"/>
    <col min="15617" max="15617" width="10.85546875" style="68" customWidth="1"/>
    <col min="15618" max="15618" width="7.85546875" style="68" customWidth="1"/>
    <col min="15619" max="15619" width="9.28515625" style="68" customWidth="1"/>
    <col min="15620" max="15620" width="9.7109375" style="68" customWidth="1"/>
    <col min="15621" max="15621" width="10.42578125" style="68" customWidth="1"/>
    <col min="15622" max="15622" width="9.28515625" style="68" customWidth="1"/>
    <col min="15623" max="15623" width="10.42578125" style="68" customWidth="1"/>
    <col min="15624" max="15624" width="10.7109375" style="68" customWidth="1"/>
    <col min="15625" max="15625" width="10.28515625" style="68" customWidth="1"/>
    <col min="15626" max="15626" width="8.85546875" style="68" customWidth="1"/>
    <col min="15627" max="15627" width="8" style="68" customWidth="1"/>
    <col min="15628" max="15628" width="8.42578125" style="68" customWidth="1"/>
    <col min="15629" max="15872" width="9.140625" style="68"/>
    <col min="15873" max="15873" width="10.85546875" style="68" customWidth="1"/>
    <col min="15874" max="15874" width="7.85546875" style="68" customWidth="1"/>
    <col min="15875" max="15875" width="9.28515625" style="68" customWidth="1"/>
    <col min="15876" max="15876" width="9.7109375" style="68" customWidth="1"/>
    <col min="15877" max="15877" width="10.42578125" style="68" customWidth="1"/>
    <col min="15878" max="15878" width="9.28515625" style="68" customWidth="1"/>
    <col min="15879" max="15879" width="10.42578125" style="68" customWidth="1"/>
    <col min="15880" max="15880" width="10.7109375" style="68" customWidth="1"/>
    <col min="15881" max="15881" width="10.28515625" style="68" customWidth="1"/>
    <col min="15882" max="15882" width="8.85546875" style="68" customWidth="1"/>
    <col min="15883" max="15883" width="8" style="68" customWidth="1"/>
    <col min="15884" max="15884" width="8.42578125" style="68" customWidth="1"/>
    <col min="15885" max="16128" width="9.140625" style="68"/>
    <col min="16129" max="16129" width="10.85546875" style="68" customWidth="1"/>
    <col min="16130" max="16130" width="7.85546875" style="68" customWidth="1"/>
    <col min="16131" max="16131" width="9.28515625" style="68" customWidth="1"/>
    <col min="16132" max="16132" width="9.7109375" style="68" customWidth="1"/>
    <col min="16133" max="16133" width="10.42578125" style="68" customWidth="1"/>
    <col min="16134" max="16134" width="9.28515625" style="68" customWidth="1"/>
    <col min="16135" max="16135" width="10.42578125" style="68" customWidth="1"/>
    <col min="16136" max="16136" width="10.7109375" style="68" customWidth="1"/>
    <col min="16137" max="16137" width="10.28515625" style="68" customWidth="1"/>
    <col min="16138" max="16138" width="8.85546875" style="68" customWidth="1"/>
    <col min="16139" max="16139" width="8" style="68" customWidth="1"/>
    <col min="16140" max="16140" width="8.42578125" style="68" customWidth="1"/>
    <col min="16141" max="16384" width="9.140625" style="68"/>
  </cols>
  <sheetData>
    <row r="1" spans="1:14" s="51" customFormat="1" x14ac:dyDescent="0.2">
      <c r="A1" s="51" t="s">
        <v>118</v>
      </c>
      <c r="C1" s="92"/>
      <c r="E1" s="92"/>
      <c r="F1" s="49"/>
      <c r="G1" s="49"/>
      <c r="H1" s="92"/>
      <c r="I1" s="49"/>
      <c r="J1" s="49"/>
      <c r="K1" s="49"/>
      <c r="L1" s="49"/>
    </row>
    <row r="2" spans="1:14" s="51" customFormat="1" x14ac:dyDescent="0.2">
      <c r="A2" s="51" t="s">
        <v>225</v>
      </c>
      <c r="C2" s="92"/>
      <c r="E2" s="92"/>
      <c r="H2" s="92"/>
    </row>
    <row r="3" spans="1:14" s="53" customFormat="1" ht="62.45" customHeight="1" x14ac:dyDescent="0.2">
      <c r="A3" s="61"/>
      <c r="B3" s="66" t="s">
        <v>165</v>
      </c>
      <c r="C3" s="93" t="s">
        <v>166</v>
      </c>
      <c r="D3" s="66" t="s">
        <v>207</v>
      </c>
      <c r="E3" s="93" t="s">
        <v>167</v>
      </c>
      <c r="F3" s="66" t="s">
        <v>168</v>
      </c>
      <c r="G3" s="66" t="s">
        <v>169</v>
      </c>
      <c r="H3" s="93" t="s">
        <v>170</v>
      </c>
      <c r="I3" s="66" t="s">
        <v>171</v>
      </c>
      <c r="J3" s="66" t="s">
        <v>172</v>
      </c>
      <c r="K3" s="66" t="s">
        <v>173</v>
      </c>
      <c r="L3" s="66" t="s">
        <v>174</v>
      </c>
    </row>
    <row r="4" spans="1:14" s="53" customFormat="1" x14ac:dyDescent="0.2">
      <c r="A4" s="56" t="s">
        <v>146</v>
      </c>
      <c r="B4" s="55"/>
      <c r="C4" s="94"/>
      <c r="D4" s="54"/>
      <c r="E4" s="94"/>
      <c r="F4" s="55"/>
      <c r="G4" s="55"/>
      <c r="H4" s="94"/>
      <c r="I4" s="55"/>
      <c r="J4" s="55"/>
      <c r="K4" s="55"/>
      <c r="L4" s="55"/>
    </row>
    <row r="5" spans="1:14" s="61" customFormat="1" x14ac:dyDescent="0.2">
      <c r="A5" s="57" t="s">
        <v>160</v>
      </c>
      <c r="B5" s="58">
        <v>1900</v>
      </c>
      <c r="C5" s="95">
        <v>1</v>
      </c>
      <c r="D5" s="59"/>
      <c r="E5" s="95">
        <v>1</v>
      </c>
      <c r="F5" s="58">
        <v>1900</v>
      </c>
      <c r="G5" s="58">
        <v>1900</v>
      </c>
      <c r="H5" s="95">
        <v>1</v>
      </c>
      <c r="I5" s="58">
        <v>1900</v>
      </c>
      <c r="J5" s="58">
        <v>1900</v>
      </c>
      <c r="K5" s="58">
        <v>0</v>
      </c>
      <c r="L5" s="58">
        <v>0</v>
      </c>
      <c r="M5" s="68"/>
      <c r="N5" s="68"/>
    </row>
    <row r="6" spans="1:14" s="61" customFormat="1" x14ac:dyDescent="0.2">
      <c r="A6" s="62" t="s">
        <v>161</v>
      </c>
      <c r="B6" s="63">
        <v>2254</v>
      </c>
      <c r="C6" s="67">
        <v>1.099512</v>
      </c>
      <c r="D6" s="96" t="s">
        <v>208</v>
      </c>
      <c r="E6" s="67">
        <v>1.0995121951</v>
      </c>
      <c r="F6" s="63">
        <v>2050</v>
      </c>
      <c r="G6" s="63">
        <v>150</v>
      </c>
      <c r="H6" s="67">
        <v>1.0995121951</v>
      </c>
      <c r="I6" s="63">
        <v>164.92699999999999</v>
      </c>
      <c r="J6" s="63">
        <v>2064.9270000000001</v>
      </c>
      <c r="K6" s="63">
        <v>189.07300000000001</v>
      </c>
      <c r="L6" s="63">
        <v>189.07300000000001</v>
      </c>
      <c r="M6" s="68"/>
      <c r="N6" s="68"/>
    </row>
    <row r="7" spans="1:14" s="61" customFormat="1" x14ac:dyDescent="0.2">
      <c r="A7" s="62" t="s">
        <v>162</v>
      </c>
      <c r="B7" s="63">
        <v>2686</v>
      </c>
      <c r="C7" s="67">
        <v>1.11548</v>
      </c>
      <c r="D7" s="96" t="s">
        <v>209</v>
      </c>
      <c r="E7" s="67">
        <v>1.2264840183000001</v>
      </c>
      <c r="F7" s="63">
        <v>2190</v>
      </c>
      <c r="G7" s="63">
        <v>140</v>
      </c>
      <c r="H7" s="67">
        <v>1.2264840453999999</v>
      </c>
      <c r="I7" s="63">
        <v>171.708</v>
      </c>
      <c r="J7" s="63">
        <v>2236.6350000000002</v>
      </c>
      <c r="K7" s="63">
        <v>449.36500000000001</v>
      </c>
      <c r="L7" s="63">
        <v>260.29199999999997</v>
      </c>
      <c r="M7" s="68"/>
      <c r="N7" s="68"/>
    </row>
    <row r="8" spans="1:14" s="61" customFormat="1" x14ac:dyDescent="0.2">
      <c r="A8" s="62" t="s">
        <v>163</v>
      </c>
      <c r="B8" s="63">
        <v>3206</v>
      </c>
      <c r="C8" s="67">
        <v>1.1218779999999999</v>
      </c>
      <c r="D8" s="96" t="s">
        <v>210</v>
      </c>
      <c r="E8" s="67">
        <v>1.3759656652000001</v>
      </c>
      <c r="F8" s="63">
        <v>2330</v>
      </c>
      <c r="G8" s="63">
        <v>140</v>
      </c>
      <c r="H8" s="67">
        <v>1.3759657124</v>
      </c>
      <c r="I8" s="63">
        <v>192.63499999999999</v>
      </c>
      <c r="J8" s="63">
        <v>2429.27</v>
      </c>
      <c r="K8" s="63">
        <v>776.73</v>
      </c>
      <c r="L8" s="63">
        <v>327.36500000000001</v>
      </c>
      <c r="M8" s="68"/>
      <c r="N8" s="68"/>
    </row>
    <row r="9" spans="1:14" s="61" customFormat="1" x14ac:dyDescent="0.2">
      <c r="A9" s="62" t="s">
        <v>164</v>
      </c>
      <c r="B9" s="63">
        <v>3090.6</v>
      </c>
      <c r="C9" s="67">
        <v>0.902061</v>
      </c>
      <c r="D9" s="96" t="s">
        <v>211</v>
      </c>
      <c r="E9" s="67">
        <v>1.2412048193</v>
      </c>
      <c r="F9" s="63">
        <v>2490</v>
      </c>
      <c r="G9" s="63">
        <v>160</v>
      </c>
      <c r="H9" s="67">
        <v>1.2412048636999999</v>
      </c>
      <c r="I9" s="63">
        <v>198.59299999999999</v>
      </c>
      <c r="J9" s="63">
        <v>2627.8629999999998</v>
      </c>
      <c r="K9" s="63">
        <v>462.73700000000002</v>
      </c>
      <c r="L9" s="63">
        <v>-313.99299999999999</v>
      </c>
      <c r="M9" s="68"/>
      <c r="N9" s="68"/>
    </row>
    <row r="10" spans="1:14" s="61" customFormat="1" x14ac:dyDescent="0.2">
      <c r="A10" s="62" t="s">
        <v>176</v>
      </c>
      <c r="B10" s="63">
        <v>3402.11</v>
      </c>
      <c r="C10" s="67">
        <v>1.1565289999999999</v>
      </c>
      <c r="D10" s="96" t="s">
        <v>212</v>
      </c>
      <c r="E10" s="67">
        <v>1.4354894515000001</v>
      </c>
      <c r="F10" s="63">
        <v>2370</v>
      </c>
      <c r="G10" s="63">
        <v>-120</v>
      </c>
      <c r="H10" s="67">
        <v>1.2412048636999999</v>
      </c>
      <c r="I10" s="63">
        <v>-148.94499999999999</v>
      </c>
      <c r="J10" s="63">
        <v>2478.9180000000001</v>
      </c>
      <c r="K10" s="63">
        <v>923.19200000000001</v>
      </c>
      <c r="L10" s="63">
        <v>460.45499999999998</v>
      </c>
      <c r="M10" s="68"/>
      <c r="N10" s="68"/>
    </row>
    <row r="11" spans="1:14" s="61" customFormat="1" x14ac:dyDescent="0.2">
      <c r="A11" s="62" t="s">
        <v>177</v>
      </c>
      <c r="B11" s="63">
        <v>3968.92</v>
      </c>
      <c r="C11" s="67">
        <v>1.0634060000000001</v>
      </c>
      <c r="D11" s="96" t="s">
        <v>213</v>
      </c>
      <c r="E11" s="67">
        <v>1.5265076923000001</v>
      </c>
      <c r="F11" s="63">
        <v>2600</v>
      </c>
      <c r="G11" s="63">
        <v>230</v>
      </c>
      <c r="H11" s="67">
        <v>1.5265076547</v>
      </c>
      <c r="I11" s="63">
        <v>351.09699999999998</v>
      </c>
      <c r="J11" s="63">
        <v>2830.0149999999999</v>
      </c>
      <c r="K11" s="63">
        <v>1138.905</v>
      </c>
      <c r="L11" s="63">
        <v>215.71299999999999</v>
      </c>
      <c r="M11" s="68"/>
      <c r="N11" s="68"/>
    </row>
    <row r="12" spans="1:14" x14ac:dyDescent="0.2">
      <c r="A12" s="69"/>
      <c r="B12" s="70"/>
      <c r="C12" s="71"/>
      <c r="D12" s="74"/>
      <c r="E12" s="74"/>
      <c r="F12" s="70"/>
      <c r="G12" s="70">
        <v>2600</v>
      </c>
      <c r="H12" s="71">
        <v>1.0884673076923079</v>
      </c>
      <c r="I12" s="70">
        <v>2830.0150000000003</v>
      </c>
      <c r="J12" s="70"/>
      <c r="K12" s="70"/>
      <c r="L12" s="70">
        <v>1138.905</v>
      </c>
    </row>
    <row r="13" spans="1:14" x14ac:dyDescent="0.2">
      <c r="A13" s="56" t="s">
        <v>214</v>
      </c>
    </row>
    <row r="14" spans="1:14" x14ac:dyDescent="0.2">
      <c r="A14" s="57" t="s">
        <v>160</v>
      </c>
      <c r="B14" s="58">
        <v>1900</v>
      </c>
      <c r="C14" s="95">
        <v>1</v>
      </c>
      <c r="D14" s="59"/>
      <c r="E14" s="95">
        <v>1</v>
      </c>
      <c r="F14" s="58">
        <v>1900</v>
      </c>
      <c r="G14" s="58">
        <v>1900</v>
      </c>
      <c r="H14" s="95">
        <v>1</v>
      </c>
      <c r="I14" s="58">
        <v>1900</v>
      </c>
      <c r="J14" s="58">
        <v>1900</v>
      </c>
      <c r="K14" s="58">
        <v>0</v>
      </c>
      <c r="L14" s="58">
        <v>0</v>
      </c>
    </row>
    <row r="15" spans="1:14" x14ac:dyDescent="0.2">
      <c r="A15" s="62" t="s">
        <v>161</v>
      </c>
      <c r="B15" s="63">
        <v>2254</v>
      </c>
      <c r="C15" s="67">
        <v>1.099512</v>
      </c>
      <c r="D15" s="97" t="s">
        <v>215</v>
      </c>
      <c r="E15" s="67">
        <v>1.0995121951</v>
      </c>
      <c r="F15" s="63">
        <v>2050</v>
      </c>
      <c r="G15" s="63">
        <v>150</v>
      </c>
      <c r="H15" s="67">
        <v>1.0995121951</v>
      </c>
      <c r="I15" s="63">
        <v>164.92699999999999</v>
      </c>
      <c r="J15" s="63">
        <v>2064.9270000000001</v>
      </c>
      <c r="K15" s="63">
        <v>189.07300000000001</v>
      </c>
      <c r="L15" s="63">
        <v>189.07300000000001</v>
      </c>
    </row>
    <row r="16" spans="1:14" x14ac:dyDescent="0.2">
      <c r="A16" s="62" t="s">
        <v>162</v>
      </c>
      <c r="B16" s="63">
        <v>2686</v>
      </c>
      <c r="C16" s="67">
        <v>1.101723</v>
      </c>
      <c r="D16" s="97" t="s">
        <v>216</v>
      </c>
      <c r="E16" s="67">
        <v>1.2113575367</v>
      </c>
      <c r="F16" s="63">
        <v>2217.3470000000002</v>
      </c>
      <c r="G16" s="63">
        <v>167.34700000000001</v>
      </c>
      <c r="H16" s="67">
        <v>1.2113575635</v>
      </c>
      <c r="I16" s="63">
        <v>202.71700000000001</v>
      </c>
      <c r="J16" s="63">
        <v>2267.6439999999998</v>
      </c>
      <c r="K16" s="63">
        <v>418.35599999999999</v>
      </c>
      <c r="L16" s="63">
        <v>229.28299999999999</v>
      </c>
    </row>
    <row r="17" spans="1:12" x14ac:dyDescent="0.2">
      <c r="A17" s="62" t="s">
        <v>163</v>
      </c>
      <c r="B17" s="63">
        <v>3206</v>
      </c>
      <c r="C17" s="67">
        <v>1.100206</v>
      </c>
      <c r="D17" s="97" t="s">
        <v>217</v>
      </c>
      <c r="E17" s="67">
        <v>1.3327424814</v>
      </c>
      <c r="F17" s="63">
        <v>2405.5659999999998</v>
      </c>
      <c r="G17" s="63">
        <v>188.21899999999999</v>
      </c>
      <c r="H17" s="67">
        <v>1.3327425439</v>
      </c>
      <c r="I17" s="63">
        <v>250.84700000000001</v>
      </c>
      <c r="J17" s="63">
        <v>2518.491</v>
      </c>
      <c r="K17" s="63">
        <v>687.50900000000001</v>
      </c>
      <c r="L17" s="63">
        <v>269.15300000000002</v>
      </c>
    </row>
    <row r="18" spans="1:12" x14ac:dyDescent="0.2">
      <c r="A18" s="62" t="s">
        <v>164</v>
      </c>
      <c r="B18" s="63">
        <v>3090.6</v>
      </c>
      <c r="C18" s="67">
        <v>1.02</v>
      </c>
      <c r="D18" s="97" t="s">
        <v>218</v>
      </c>
      <c r="E18" s="67">
        <v>1.3593976179</v>
      </c>
      <c r="F18" s="63">
        <v>2273.5070000000001</v>
      </c>
      <c r="G18" s="63">
        <v>-132.059</v>
      </c>
      <c r="H18" s="67">
        <v>1.3327425439</v>
      </c>
      <c r="I18" s="63">
        <v>-176.001</v>
      </c>
      <c r="J18" s="63">
        <v>2342.491</v>
      </c>
      <c r="K18" s="63">
        <v>748.10900000000004</v>
      </c>
      <c r="L18" s="63">
        <v>60.600999999999999</v>
      </c>
    </row>
    <row r="19" spans="1:12" x14ac:dyDescent="0.2">
      <c r="A19" s="62" t="s">
        <v>176</v>
      </c>
      <c r="B19" s="63">
        <v>3402.1080000000002</v>
      </c>
      <c r="C19" s="67">
        <v>1.02</v>
      </c>
      <c r="D19" s="97" t="s">
        <v>219</v>
      </c>
      <c r="E19" s="67">
        <v>1.3865854359000001</v>
      </c>
      <c r="F19" s="63">
        <v>2453.587</v>
      </c>
      <c r="G19" s="63">
        <v>180.08</v>
      </c>
      <c r="H19" s="67">
        <v>1.3865854685000001</v>
      </c>
      <c r="I19" s="63">
        <v>249.696</v>
      </c>
      <c r="J19" s="63">
        <v>2592.1869999999999</v>
      </c>
      <c r="K19" s="63">
        <v>809.92100000000005</v>
      </c>
      <c r="L19" s="63">
        <v>61.811999999999998</v>
      </c>
    </row>
    <row r="20" spans="1:12" x14ac:dyDescent="0.2">
      <c r="A20" s="62" t="s">
        <v>177</v>
      </c>
      <c r="B20" s="63">
        <v>3968.9179199999999</v>
      </c>
      <c r="C20" s="67">
        <v>1.02</v>
      </c>
      <c r="D20" s="97" t="s">
        <v>220</v>
      </c>
      <c r="E20" s="67">
        <v>1.4143172633000001</v>
      </c>
      <c r="F20" s="63">
        <v>2806.2429999999999</v>
      </c>
      <c r="G20" s="63">
        <v>352.65600000000001</v>
      </c>
      <c r="H20" s="67">
        <v>1.4143173022</v>
      </c>
      <c r="I20" s="63">
        <v>498.767</v>
      </c>
      <c r="J20" s="63">
        <v>3090.9540000000002</v>
      </c>
      <c r="K20" s="63">
        <v>877.96299999999997</v>
      </c>
      <c r="L20" s="63">
        <v>68.042000000000002</v>
      </c>
    </row>
    <row r="21" spans="1:12" x14ac:dyDescent="0.2">
      <c r="A21" s="69"/>
      <c r="B21" s="70"/>
      <c r="C21" s="71"/>
      <c r="D21" s="74"/>
      <c r="E21" s="74"/>
      <c r="F21" s="70"/>
      <c r="G21" s="70">
        <v>2806.2429999999999</v>
      </c>
      <c r="H21" s="71">
        <v>1.1014559323622366</v>
      </c>
      <c r="I21" s="70">
        <v>3090.953</v>
      </c>
      <c r="J21" s="70"/>
      <c r="K21" s="70"/>
      <c r="L21" s="70">
        <v>877.96400000000006</v>
      </c>
    </row>
    <row r="22" spans="1:12" x14ac:dyDescent="0.2">
      <c r="A22" s="56" t="s">
        <v>221</v>
      </c>
      <c r="B22" s="68"/>
      <c r="D22" s="68"/>
      <c r="F22" s="68"/>
      <c r="G22" s="68"/>
      <c r="I22" s="68"/>
      <c r="J22" s="68"/>
      <c r="K22" s="68"/>
      <c r="L22" s="68"/>
    </row>
    <row r="23" spans="1:12" x14ac:dyDescent="0.2">
      <c r="A23" s="57" t="s">
        <v>160</v>
      </c>
      <c r="B23" s="58">
        <f>B5-B14</f>
        <v>0</v>
      </c>
      <c r="C23" s="95">
        <f t="shared" ref="C23:L23" si="0">C5-C14</f>
        <v>0</v>
      </c>
      <c r="D23" s="58"/>
      <c r="E23" s="95">
        <f t="shared" si="0"/>
        <v>0</v>
      </c>
      <c r="F23" s="58">
        <f t="shared" si="0"/>
        <v>0</v>
      </c>
      <c r="G23" s="58">
        <f t="shared" si="0"/>
        <v>0</v>
      </c>
      <c r="H23" s="95">
        <f t="shared" si="0"/>
        <v>0</v>
      </c>
      <c r="I23" s="58">
        <f t="shared" si="0"/>
        <v>0</v>
      </c>
      <c r="J23" s="58">
        <f t="shared" si="0"/>
        <v>0</v>
      </c>
      <c r="K23" s="58">
        <f t="shared" si="0"/>
        <v>0</v>
      </c>
      <c r="L23" s="58">
        <f t="shared" si="0"/>
        <v>0</v>
      </c>
    </row>
    <row r="24" spans="1:12" x14ac:dyDescent="0.2">
      <c r="A24" s="62" t="s">
        <v>161</v>
      </c>
      <c r="B24" s="58">
        <f t="shared" ref="B24:L30" si="1">B6-B15</f>
        <v>0</v>
      </c>
      <c r="C24" s="95">
        <f t="shared" si="1"/>
        <v>0</v>
      </c>
      <c r="D24" s="58"/>
      <c r="E24" s="95">
        <f t="shared" si="1"/>
        <v>0</v>
      </c>
      <c r="F24" s="58">
        <f t="shared" si="1"/>
        <v>0</v>
      </c>
      <c r="G24" s="58">
        <f t="shared" si="1"/>
        <v>0</v>
      </c>
      <c r="H24" s="95">
        <f t="shared" si="1"/>
        <v>0</v>
      </c>
      <c r="I24" s="58">
        <f t="shared" si="1"/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</row>
    <row r="25" spans="1:12" x14ac:dyDescent="0.2">
      <c r="A25" s="62" t="s">
        <v>162</v>
      </c>
      <c r="B25" s="58">
        <f t="shared" si="1"/>
        <v>0</v>
      </c>
      <c r="C25" s="95">
        <f t="shared" si="1"/>
        <v>1.3757000000000019E-2</v>
      </c>
      <c r="D25" s="58"/>
      <c r="E25" s="95">
        <f t="shared" si="1"/>
        <v>1.5126481600000075E-2</v>
      </c>
      <c r="F25" s="58">
        <f t="shared" si="1"/>
        <v>-27.347000000000207</v>
      </c>
      <c r="G25" s="58">
        <f t="shared" si="1"/>
        <v>-27.347000000000008</v>
      </c>
      <c r="H25" s="95">
        <f t="shared" si="1"/>
        <v>1.5126481899999877E-2</v>
      </c>
      <c r="I25" s="58">
        <f t="shared" si="1"/>
        <v>-31.009000000000015</v>
      </c>
      <c r="J25" s="58">
        <f t="shared" si="1"/>
        <v>-31.00899999999956</v>
      </c>
      <c r="K25" s="58">
        <f t="shared" si="1"/>
        <v>31.009000000000015</v>
      </c>
      <c r="L25" s="58">
        <f t="shared" si="1"/>
        <v>31.008999999999986</v>
      </c>
    </row>
    <row r="26" spans="1:12" x14ac:dyDescent="0.2">
      <c r="A26" s="62" t="s">
        <v>163</v>
      </c>
      <c r="B26" s="58">
        <f t="shared" si="1"/>
        <v>0</v>
      </c>
      <c r="C26" s="95">
        <f t="shared" si="1"/>
        <v>2.1671999999999914E-2</v>
      </c>
      <c r="D26" s="58"/>
      <c r="E26" s="95">
        <f t="shared" si="1"/>
        <v>4.322318380000012E-2</v>
      </c>
      <c r="F26" s="58">
        <f t="shared" si="1"/>
        <v>-75.565999999999804</v>
      </c>
      <c r="G26" s="58">
        <f t="shared" si="1"/>
        <v>-48.218999999999994</v>
      </c>
      <c r="H26" s="95">
        <f t="shared" si="1"/>
        <v>4.3223168499999964E-2</v>
      </c>
      <c r="I26" s="58">
        <f t="shared" si="1"/>
        <v>-58.212000000000018</v>
      </c>
      <c r="J26" s="58">
        <f t="shared" si="1"/>
        <v>-89.221000000000004</v>
      </c>
      <c r="K26" s="58">
        <f t="shared" si="1"/>
        <v>89.221000000000004</v>
      </c>
      <c r="L26" s="58">
        <f t="shared" si="1"/>
        <v>58.211999999999989</v>
      </c>
    </row>
    <row r="27" spans="1:12" x14ac:dyDescent="0.2">
      <c r="A27" s="62" t="s">
        <v>164</v>
      </c>
      <c r="B27" s="58">
        <f t="shared" si="1"/>
        <v>0</v>
      </c>
      <c r="C27" s="95">
        <f t="shared" si="1"/>
        <v>-0.11793900000000002</v>
      </c>
      <c r="D27" s="58"/>
      <c r="E27" s="95">
        <f t="shared" si="1"/>
        <v>-0.11819279859999998</v>
      </c>
      <c r="F27" s="58">
        <f t="shared" si="1"/>
        <v>216.49299999999994</v>
      </c>
      <c r="G27" s="58">
        <f t="shared" si="1"/>
        <v>292.05899999999997</v>
      </c>
      <c r="H27" s="95">
        <f t="shared" si="1"/>
        <v>-9.1537680200000082E-2</v>
      </c>
      <c r="I27" s="58">
        <f t="shared" si="1"/>
        <v>374.59399999999999</v>
      </c>
      <c r="J27" s="58">
        <f t="shared" si="1"/>
        <v>285.37199999999984</v>
      </c>
      <c r="K27" s="58">
        <f t="shared" si="1"/>
        <v>-285.37200000000001</v>
      </c>
      <c r="L27" s="58">
        <f t="shared" si="1"/>
        <v>-374.59399999999999</v>
      </c>
    </row>
    <row r="28" spans="1:12" x14ac:dyDescent="0.2">
      <c r="A28" s="62" t="s">
        <v>176</v>
      </c>
      <c r="B28" s="58">
        <f t="shared" si="1"/>
        <v>1.9999999999527063E-3</v>
      </c>
      <c r="C28" s="95">
        <f t="shared" si="1"/>
        <v>0.1365289999999999</v>
      </c>
      <c r="D28" s="58"/>
      <c r="E28" s="95">
        <f t="shared" si="1"/>
        <v>4.8904015600000017E-2</v>
      </c>
      <c r="F28" s="58">
        <f t="shared" si="1"/>
        <v>-83.586999999999989</v>
      </c>
      <c r="G28" s="58">
        <f t="shared" si="1"/>
        <v>-300.08000000000004</v>
      </c>
      <c r="H28" s="95">
        <f t="shared" si="1"/>
        <v>-0.14538060480000015</v>
      </c>
      <c r="I28" s="58">
        <f t="shared" si="1"/>
        <v>-398.64099999999996</v>
      </c>
      <c r="J28" s="58">
        <f t="shared" si="1"/>
        <v>-113.26899999999978</v>
      </c>
      <c r="K28" s="58">
        <f t="shared" si="1"/>
        <v>113.27099999999996</v>
      </c>
      <c r="L28" s="58">
        <f t="shared" si="1"/>
        <v>398.64299999999997</v>
      </c>
    </row>
    <row r="29" spans="1:12" x14ac:dyDescent="0.2">
      <c r="A29" s="62" t="s">
        <v>177</v>
      </c>
      <c r="B29" s="58">
        <f t="shared" si="1"/>
        <v>2.080000000205473E-3</v>
      </c>
      <c r="C29" s="95">
        <f t="shared" si="1"/>
        <v>4.3406000000000056E-2</v>
      </c>
      <c r="D29" s="58"/>
      <c r="E29" s="95">
        <f t="shared" si="1"/>
        <v>0.11219042899999998</v>
      </c>
      <c r="F29" s="58">
        <f t="shared" si="1"/>
        <v>-206.24299999999994</v>
      </c>
      <c r="G29" s="58">
        <f t="shared" si="1"/>
        <v>-122.65600000000001</v>
      </c>
      <c r="H29" s="95">
        <f t="shared" si="1"/>
        <v>0.11219035250000009</v>
      </c>
      <c r="I29" s="58">
        <f t="shared" si="1"/>
        <v>-147.67000000000002</v>
      </c>
      <c r="J29" s="58">
        <f t="shared" si="1"/>
        <v>-260.93900000000031</v>
      </c>
      <c r="K29" s="58">
        <f t="shared" si="1"/>
        <v>260.94200000000001</v>
      </c>
      <c r="L29" s="58">
        <f t="shared" si="1"/>
        <v>147.67099999999999</v>
      </c>
    </row>
    <row r="30" spans="1:12" x14ac:dyDescent="0.2">
      <c r="A30" s="69"/>
      <c r="B30" s="70"/>
      <c r="C30" s="71"/>
      <c r="D30" s="74"/>
      <c r="E30" s="71"/>
      <c r="F30" s="70"/>
      <c r="G30" s="58">
        <f t="shared" si="1"/>
        <v>-206.24299999999994</v>
      </c>
      <c r="H30" s="95">
        <f t="shared" si="1"/>
        <v>-1.2988624669928672E-2</v>
      </c>
      <c r="I30" s="58">
        <f t="shared" si="1"/>
        <v>-260.93799999999965</v>
      </c>
      <c r="J30" s="70"/>
      <c r="K30" s="70"/>
      <c r="L30" s="58">
        <f t="shared" si="1"/>
        <v>260.94099999999992</v>
      </c>
    </row>
    <row r="33" spans="1:14" x14ac:dyDescent="0.2">
      <c r="A33" s="51" t="s">
        <v>206</v>
      </c>
    </row>
    <row r="35" spans="1:14" x14ac:dyDescent="0.2">
      <c r="A35" s="48" t="s">
        <v>226</v>
      </c>
      <c r="B35" s="49"/>
      <c r="C35" s="50"/>
      <c r="D35" s="50"/>
      <c r="E35" s="50"/>
      <c r="F35" s="49"/>
      <c r="G35" s="49"/>
      <c r="H35" s="50"/>
      <c r="I35" s="49"/>
      <c r="J35" s="49"/>
      <c r="K35" s="49"/>
      <c r="L35" s="49"/>
      <c r="M35" s="49"/>
      <c r="N35" s="49"/>
    </row>
    <row r="36" spans="1:14" x14ac:dyDescent="0.2">
      <c r="A36" s="51" t="s">
        <v>118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x14ac:dyDescent="0.2">
      <c r="A37" s="51" t="s">
        <v>119</v>
      </c>
      <c r="B37" s="49" t="s">
        <v>223</v>
      </c>
      <c r="C37" s="51"/>
      <c r="D37" s="51"/>
      <c r="E37" s="51"/>
      <c r="F37" s="52"/>
      <c r="G37" s="51"/>
      <c r="H37" s="51"/>
      <c r="I37" s="51"/>
      <c r="J37" s="51"/>
      <c r="K37" s="51"/>
      <c r="L37" s="51"/>
      <c r="M37" s="51"/>
      <c r="N37" s="51"/>
    </row>
    <row r="38" spans="1:14" x14ac:dyDescent="0.2">
      <c r="A38" s="53" t="s">
        <v>121</v>
      </c>
      <c r="B38" s="86"/>
      <c r="C38" s="87" t="s">
        <v>122</v>
      </c>
      <c r="D38" s="87"/>
      <c r="E38" s="87" t="s">
        <v>123</v>
      </c>
      <c r="F38" s="88" t="s">
        <v>124</v>
      </c>
      <c r="G38" s="88" t="s">
        <v>125</v>
      </c>
      <c r="H38" s="87" t="s">
        <v>123</v>
      </c>
      <c r="I38" s="88" t="s">
        <v>121</v>
      </c>
      <c r="J38" s="88" t="s">
        <v>126</v>
      </c>
      <c r="K38" s="88" t="s">
        <v>121</v>
      </c>
      <c r="L38" s="88" t="s">
        <v>121</v>
      </c>
      <c r="M38" s="88" t="s">
        <v>121</v>
      </c>
      <c r="N38" s="88" t="s">
        <v>127</v>
      </c>
    </row>
    <row r="39" spans="1:14" x14ac:dyDescent="0.2">
      <c r="A39" s="53" t="s">
        <v>121</v>
      </c>
      <c r="B39" s="88" t="s">
        <v>128</v>
      </c>
      <c r="C39" s="87" t="s">
        <v>129</v>
      </c>
      <c r="D39" s="87"/>
      <c r="E39" s="87" t="s">
        <v>129</v>
      </c>
      <c r="F39" s="88" t="s">
        <v>130</v>
      </c>
      <c r="G39" s="88" t="s">
        <v>130</v>
      </c>
      <c r="H39" s="87" t="s">
        <v>131</v>
      </c>
      <c r="I39" s="88" t="s">
        <v>132</v>
      </c>
      <c r="J39" s="88" t="s">
        <v>133</v>
      </c>
      <c r="K39" s="88" t="s">
        <v>134</v>
      </c>
      <c r="L39" s="88" t="s">
        <v>134</v>
      </c>
      <c r="M39" s="88" t="s">
        <v>135</v>
      </c>
      <c r="N39" s="88" t="s">
        <v>136</v>
      </c>
    </row>
    <row r="40" spans="1:14" x14ac:dyDescent="0.2">
      <c r="A40" s="53" t="s">
        <v>137</v>
      </c>
      <c r="B40" s="88" t="s">
        <v>138</v>
      </c>
      <c r="C40" s="87" t="s">
        <v>139</v>
      </c>
      <c r="D40" s="87"/>
      <c r="E40" s="87" t="s">
        <v>140</v>
      </c>
      <c r="F40" s="88" t="s">
        <v>141</v>
      </c>
      <c r="G40" s="88" t="s">
        <v>141</v>
      </c>
      <c r="H40" s="87" t="s">
        <v>139</v>
      </c>
      <c r="I40" s="88" t="s">
        <v>142</v>
      </c>
      <c r="J40" s="88" t="s">
        <v>124</v>
      </c>
      <c r="K40" s="88" t="s">
        <v>143</v>
      </c>
      <c r="L40" s="88" t="s">
        <v>144</v>
      </c>
      <c r="M40" s="88" t="s">
        <v>130</v>
      </c>
      <c r="N40" s="88" t="s">
        <v>145</v>
      </c>
    </row>
    <row r="41" spans="1:14" x14ac:dyDescent="0.2">
      <c r="A41" s="57" t="s">
        <v>160</v>
      </c>
      <c r="B41" s="58">
        <v>1900</v>
      </c>
      <c r="C41" s="59">
        <v>1</v>
      </c>
      <c r="D41" s="59"/>
      <c r="E41" s="59">
        <v>1</v>
      </c>
      <c r="F41" s="58">
        <v>1900</v>
      </c>
      <c r="G41" s="58">
        <v>1900</v>
      </c>
      <c r="H41" s="59">
        <v>1</v>
      </c>
      <c r="I41" s="58">
        <v>1900</v>
      </c>
      <c r="J41" s="58">
        <v>1900</v>
      </c>
      <c r="K41" s="58">
        <v>0</v>
      </c>
      <c r="L41" s="58">
        <v>0</v>
      </c>
      <c r="M41" s="58">
        <v>1900</v>
      </c>
      <c r="N41" s="60">
        <v>1900</v>
      </c>
    </row>
    <row r="42" spans="1:14" x14ac:dyDescent="0.2">
      <c r="A42" s="62" t="s">
        <v>161</v>
      </c>
      <c r="B42" s="63">
        <v>2254</v>
      </c>
      <c r="C42" s="64">
        <v>1.099512</v>
      </c>
      <c r="D42" s="64"/>
      <c r="E42" s="64">
        <v>1.0995121951</v>
      </c>
      <c r="F42" s="63">
        <v>2050</v>
      </c>
      <c r="G42" s="63">
        <v>150</v>
      </c>
      <c r="H42" s="64">
        <v>1.0995121951</v>
      </c>
      <c r="I42" s="63">
        <v>164.92699999999999</v>
      </c>
      <c r="J42" s="63">
        <v>2064.9270000000001</v>
      </c>
      <c r="K42" s="63">
        <v>189.07300000000001</v>
      </c>
      <c r="L42" s="63">
        <v>189.07300000000001</v>
      </c>
      <c r="M42" s="63">
        <v>150</v>
      </c>
      <c r="N42" s="65">
        <v>164.92699999999999</v>
      </c>
    </row>
    <row r="43" spans="1:14" x14ac:dyDescent="0.2">
      <c r="A43" s="62" t="s">
        <v>162</v>
      </c>
      <c r="B43" s="63">
        <v>2686</v>
      </c>
      <c r="C43" s="64">
        <v>1.11548</v>
      </c>
      <c r="D43" s="64"/>
      <c r="E43" s="64">
        <v>1.2264840183000001</v>
      </c>
      <c r="F43" s="63">
        <v>2190</v>
      </c>
      <c r="G43" s="63">
        <v>140</v>
      </c>
      <c r="H43" s="64">
        <v>1.2264840453999999</v>
      </c>
      <c r="I43" s="63">
        <v>171.708</v>
      </c>
      <c r="J43" s="63">
        <v>2236.6350000000002</v>
      </c>
      <c r="K43" s="63">
        <v>449.36500000000001</v>
      </c>
      <c r="L43" s="63">
        <v>260.29199999999997</v>
      </c>
      <c r="M43" s="63">
        <v>140</v>
      </c>
      <c r="N43" s="65">
        <v>171.708</v>
      </c>
    </row>
    <row r="44" spans="1:14" x14ac:dyDescent="0.2">
      <c r="A44" s="62" t="s">
        <v>163</v>
      </c>
      <c r="B44" s="63">
        <v>3206</v>
      </c>
      <c r="C44" s="64">
        <v>1.1218779999999999</v>
      </c>
      <c r="D44" s="64"/>
      <c r="E44" s="64">
        <v>1.3759656652000001</v>
      </c>
      <c r="F44" s="63">
        <v>2330</v>
      </c>
      <c r="G44" s="63">
        <v>140</v>
      </c>
      <c r="H44" s="64">
        <v>1.3759657124</v>
      </c>
      <c r="I44" s="63">
        <v>192.63499999999999</v>
      </c>
      <c r="J44" s="63">
        <v>2429.27</v>
      </c>
      <c r="K44" s="63">
        <v>776.73</v>
      </c>
      <c r="L44" s="63">
        <v>327.36500000000001</v>
      </c>
      <c r="M44" s="63">
        <v>140</v>
      </c>
      <c r="N44" s="65">
        <v>192.63499999999999</v>
      </c>
    </row>
    <row r="45" spans="1:14" x14ac:dyDescent="0.2">
      <c r="A45" s="62" t="s">
        <v>164</v>
      </c>
      <c r="B45" s="63">
        <v>3090.6</v>
      </c>
      <c r="C45" s="64">
        <v>0.902061</v>
      </c>
      <c r="D45" s="64"/>
      <c r="E45" s="64">
        <v>1.2412048193</v>
      </c>
      <c r="F45" s="63">
        <v>2490</v>
      </c>
      <c r="G45" s="63">
        <v>160</v>
      </c>
      <c r="H45" s="64">
        <v>1.2412048636999999</v>
      </c>
      <c r="I45" s="63">
        <v>198.59299999999999</v>
      </c>
      <c r="J45" s="63">
        <v>2627.8629999999998</v>
      </c>
      <c r="K45" s="63">
        <v>462.73700000000002</v>
      </c>
      <c r="L45" s="63">
        <v>-313.99299999999999</v>
      </c>
      <c r="M45" s="63">
        <v>40</v>
      </c>
      <c r="N45" s="65">
        <v>49.648000000000003</v>
      </c>
    </row>
    <row r="46" spans="1:14" x14ac:dyDescent="0.2">
      <c r="A46" s="62" t="s">
        <v>176</v>
      </c>
      <c r="B46" s="63">
        <v>3402.11</v>
      </c>
      <c r="C46" s="64">
        <v>1.1565289999999999</v>
      </c>
      <c r="D46" s="64"/>
      <c r="E46" s="64">
        <v>1.4354894515000001</v>
      </c>
      <c r="F46" s="63">
        <v>2370</v>
      </c>
      <c r="G46" s="63">
        <v>-120</v>
      </c>
      <c r="H46" s="64">
        <v>1.2412048636999999</v>
      </c>
      <c r="I46" s="63">
        <v>-148.94499999999999</v>
      </c>
      <c r="J46" s="63">
        <v>2478.9180000000001</v>
      </c>
      <c r="K46" s="63">
        <v>923.19200000000001</v>
      </c>
      <c r="L46" s="63">
        <v>460.45499999999998</v>
      </c>
      <c r="M46" s="63">
        <v>0</v>
      </c>
      <c r="N46" s="65">
        <v>0</v>
      </c>
    </row>
    <row r="47" spans="1:14" x14ac:dyDescent="0.2">
      <c r="A47" s="62" t="s">
        <v>177</v>
      </c>
      <c r="B47" s="63">
        <v>3968.92</v>
      </c>
      <c r="C47" s="64">
        <v>1.0634060000000001</v>
      </c>
      <c r="D47" s="64"/>
      <c r="E47" s="64">
        <v>1.5265076923000001</v>
      </c>
      <c r="F47" s="63">
        <v>2600</v>
      </c>
      <c r="G47" s="63">
        <v>230</v>
      </c>
      <c r="H47" s="64">
        <v>1.5265076547</v>
      </c>
      <c r="I47" s="63">
        <v>351.09699999999998</v>
      </c>
      <c r="J47" s="63">
        <v>2830.0149999999999</v>
      </c>
      <c r="K47" s="63">
        <v>1138.905</v>
      </c>
      <c r="L47" s="63">
        <v>215.71299999999999</v>
      </c>
      <c r="M47" s="63">
        <v>230</v>
      </c>
      <c r="N47" s="65">
        <v>351.09699999999998</v>
      </c>
    </row>
    <row r="48" spans="1:14" x14ac:dyDescent="0.2">
      <c r="A48" s="69"/>
      <c r="B48" s="70"/>
      <c r="C48" s="74"/>
      <c r="D48" s="74"/>
      <c r="E48" s="74"/>
      <c r="F48" s="70"/>
      <c r="G48" s="70">
        <v>2600</v>
      </c>
      <c r="H48" s="74">
        <v>1.0884673076923079</v>
      </c>
      <c r="I48" s="70">
        <v>2830.0150000000003</v>
      </c>
      <c r="J48" s="70"/>
      <c r="K48" s="70"/>
      <c r="L48" s="70">
        <v>1138.905</v>
      </c>
      <c r="M48" s="70">
        <v>2600</v>
      </c>
      <c r="N48" s="81">
        <v>2830.0150000000003</v>
      </c>
    </row>
    <row r="50" spans="1:14" x14ac:dyDescent="0.2">
      <c r="A50" s="51" t="s">
        <v>226</v>
      </c>
      <c r="B50" s="49"/>
      <c r="C50" s="50"/>
      <c r="D50" s="50"/>
      <c r="E50" s="50"/>
      <c r="F50" s="49"/>
      <c r="G50" s="49"/>
      <c r="H50" s="50"/>
      <c r="I50" s="49"/>
      <c r="J50" s="49"/>
      <c r="K50" s="49"/>
      <c r="L50" s="49"/>
      <c r="M50" s="49"/>
      <c r="N50" s="49"/>
    </row>
    <row r="51" spans="1:14" x14ac:dyDescent="0.2">
      <c r="A51" s="51" t="s">
        <v>118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1:14" x14ac:dyDescent="0.2">
      <c r="A52" s="51" t="s">
        <v>181</v>
      </c>
      <c r="B52" s="49" t="s">
        <v>224</v>
      </c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</row>
    <row r="53" spans="1:14" x14ac:dyDescent="0.2">
      <c r="A53" s="53" t="s">
        <v>121</v>
      </c>
      <c r="B53" s="86"/>
      <c r="C53" s="87" t="s">
        <v>122</v>
      </c>
      <c r="D53" s="87"/>
      <c r="E53" s="87" t="s">
        <v>123</v>
      </c>
      <c r="F53" s="88" t="s">
        <v>124</v>
      </c>
      <c r="G53" s="88" t="s">
        <v>125</v>
      </c>
      <c r="H53" s="87" t="s">
        <v>123</v>
      </c>
      <c r="I53" s="88" t="s">
        <v>121</v>
      </c>
      <c r="J53" s="88" t="s">
        <v>126</v>
      </c>
      <c r="K53" s="88" t="s">
        <v>121</v>
      </c>
      <c r="L53" s="88" t="s">
        <v>121</v>
      </c>
      <c r="M53" s="88" t="s">
        <v>121</v>
      </c>
      <c r="N53" s="88" t="s">
        <v>127</v>
      </c>
    </row>
    <row r="54" spans="1:14" x14ac:dyDescent="0.2">
      <c r="A54" s="53" t="s">
        <v>121</v>
      </c>
      <c r="B54" s="88" t="s">
        <v>128</v>
      </c>
      <c r="C54" s="87" t="s">
        <v>129</v>
      </c>
      <c r="D54" s="87"/>
      <c r="E54" s="87" t="s">
        <v>129</v>
      </c>
      <c r="F54" s="88" t="s">
        <v>130</v>
      </c>
      <c r="G54" s="88" t="s">
        <v>130</v>
      </c>
      <c r="H54" s="87" t="s">
        <v>131</v>
      </c>
      <c r="I54" s="88" t="s">
        <v>132</v>
      </c>
      <c r="J54" s="88" t="s">
        <v>133</v>
      </c>
      <c r="K54" s="88" t="s">
        <v>134</v>
      </c>
      <c r="L54" s="88" t="s">
        <v>134</v>
      </c>
      <c r="M54" s="88" t="s">
        <v>135</v>
      </c>
      <c r="N54" s="88" t="s">
        <v>136</v>
      </c>
    </row>
    <row r="55" spans="1:14" x14ac:dyDescent="0.2">
      <c r="A55" s="53" t="s">
        <v>137</v>
      </c>
      <c r="B55" s="88" t="s">
        <v>138</v>
      </c>
      <c r="C55" s="87" t="s">
        <v>139</v>
      </c>
      <c r="D55" s="87"/>
      <c r="E55" s="87" t="s">
        <v>140</v>
      </c>
      <c r="F55" s="88" t="s">
        <v>141</v>
      </c>
      <c r="G55" s="88" t="s">
        <v>141</v>
      </c>
      <c r="H55" s="87" t="s">
        <v>139</v>
      </c>
      <c r="I55" s="88" t="s">
        <v>142</v>
      </c>
      <c r="J55" s="88" t="s">
        <v>124</v>
      </c>
      <c r="K55" s="88" t="s">
        <v>143</v>
      </c>
      <c r="L55" s="88" t="s">
        <v>144</v>
      </c>
      <c r="M55" s="88" t="s">
        <v>130</v>
      </c>
      <c r="N55" s="88" t="s">
        <v>145</v>
      </c>
    </row>
    <row r="56" spans="1:14" x14ac:dyDescent="0.2">
      <c r="A56" s="57" t="s">
        <v>160</v>
      </c>
      <c r="B56" s="58">
        <v>1900</v>
      </c>
      <c r="C56" s="59">
        <v>1</v>
      </c>
      <c r="D56" s="59"/>
      <c r="E56" s="59">
        <v>1</v>
      </c>
      <c r="F56" s="58">
        <v>1900</v>
      </c>
      <c r="G56" s="58">
        <v>1900</v>
      </c>
      <c r="H56" s="59">
        <v>1</v>
      </c>
      <c r="I56" s="58">
        <v>1900</v>
      </c>
      <c r="J56" s="58">
        <v>1900</v>
      </c>
      <c r="K56" s="58">
        <v>0</v>
      </c>
      <c r="L56" s="58">
        <v>0</v>
      </c>
      <c r="M56" s="58">
        <v>1900</v>
      </c>
      <c r="N56" s="60">
        <v>1900</v>
      </c>
    </row>
    <row r="57" spans="1:14" x14ac:dyDescent="0.2">
      <c r="A57" s="62" t="s">
        <v>161</v>
      </c>
      <c r="B57" s="63">
        <v>2254</v>
      </c>
      <c r="C57" s="64">
        <v>1.099512</v>
      </c>
      <c r="D57" s="64"/>
      <c r="E57" s="64">
        <v>1.0995121951</v>
      </c>
      <c r="F57" s="63">
        <v>2050</v>
      </c>
      <c r="G57" s="63">
        <v>150</v>
      </c>
      <c r="H57" s="64">
        <v>1.0995121951</v>
      </c>
      <c r="I57" s="63">
        <v>164.92699999999999</v>
      </c>
      <c r="J57" s="63">
        <v>2064.9270000000001</v>
      </c>
      <c r="K57" s="63">
        <v>189.07300000000001</v>
      </c>
      <c r="L57" s="63">
        <v>189.07300000000001</v>
      </c>
      <c r="M57" s="63">
        <v>150</v>
      </c>
      <c r="N57" s="65">
        <v>164.92699999999999</v>
      </c>
    </row>
    <row r="58" spans="1:14" x14ac:dyDescent="0.2">
      <c r="A58" s="62" t="s">
        <v>162</v>
      </c>
      <c r="B58" s="63">
        <v>2686</v>
      </c>
      <c r="C58" s="64">
        <v>1.101723</v>
      </c>
      <c r="D58" s="64"/>
      <c r="E58" s="64">
        <v>1.2113575367</v>
      </c>
      <c r="F58" s="63">
        <v>2217.3470000000002</v>
      </c>
      <c r="G58" s="63">
        <v>167.34700000000001</v>
      </c>
      <c r="H58" s="64">
        <v>1.2113575635</v>
      </c>
      <c r="I58" s="63">
        <v>202.71700000000001</v>
      </c>
      <c r="J58" s="63">
        <v>2267.6439999999998</v>
      </c>
      <c r="K58" s="63">
        <v>418.35599999999999</v>
      </c>
      <c r="L58" s="63">
        <v>229.28299999999999</v>
      </c>
      <c r="M58" s="63">
        <v>167.34700000000001</v>
      </c>
      <c r="N58" s="65">
        <v>202.71700000000001</v>
      </c>
    </row>
    <row r="59" spans="1:14" x14ac:dyDescent="0.2">
      <c r="A59" s="62" t="s">
        <v>163</v>
      </c>
      <c r="B59" s="63">
        <v>3206</v>
      </c>
      <c r="C59" s="64">
        <v>1.100206</v>
      </c>
      <c r="D59" s="64"/>
      <c r="E59" s="64">
        <v>1.3327424814</v>
      </c>
      <c r="F59" s="63">
        <v>2405.5659999999998</v>
      </c>
      <c r="G59" s="63">
        <v>188.21899999999999</v>
      </c>
      <c r="H59" s="64">
        <v>1.3327425439</v>
      </c>
      <c r="I59" s="63">
        <v>250.84700000000001</v>
      </c>
      <c r="J59" s="63">
        <v>2518.491</v>
      </c>
      <c r="K59" s="63">
        <v>687.50900000000001</v>
      </c>
      <c r="L59" s="63">
        <v>269.15300000000002</v>
      </c>
      <c r="M59" s="63">
        <v>56.16</v>
      </c>
      <c r="N59" s="65">
        <v>74.846999999999994</v>
      </c>
    </row>
    <row r="60" spans="1:14" x14ac:dyDescent="0.2">
      <c r="A60" s="62" t="s">
        <v>164</v>
      </c>
      <c r="B60" s="63">
        <v>3090.6</v>
      </c>
      <c r="C60" s="64">
        <v>1.02</v>
      </c>
      <c r="D60" s="64"/>
      <c r="E60" s="64">
        <v>1.3593976179</v>
      </c>
      <c r="F60" s="63">
        <v>2273.5070000000001</v>
      </c>
      <c r="G60" s="63">
        <v>-132.059</v>
      </c>
      <c r="H60" s="64">
        <v>1.3327425439</v>
      </c>
      <c r="I60" s="63">
        <v>-176.001</v>
      </c>
      <c r="J60" s="63">
        <v>2342.491</v>
      </c>
      <c r="K60" s="63">
        <v>748.10900000000004</v>
      </c>
      <c r="L60" s="63">
        <v>60.600999999999999</v>
      </c>
      <c r="M60" s="63">
        <v>0</v>
      </c>
      <c r="N60" s="65">
        <v>0</v>
      </c>
    </row>
    <row r="61" spans="1:14" x14ac:dyDescent="0.2">
      <c r="A61" s="62" t="s">
        <v>176</v>
      </c>
      <c r="B61" s="63">
        <v>3402.1080000000002</v>
      </c>
      <c r="C61" s="64">
        <v>1.02</v>
      </c>
      <c r="D61" s="64"/>
      <c r="E61" s="64">
        <v>1.3865854359000001</v>
      </c>
      <c r="F61" s="63">
        <v>2453.587</v>
      </c>
      <c r="G61" s="63">
        <v>180.08</v>
      </c>
      <c r="H61" s="64">
        <v>1.3865854685000001</v>
      </c>
      <c r="I61" s="63">
        <v>249.696</v>
      </c>
      <c r="J61" s="63">
        <v>2592.1869999999999</v>
      </c>
      <c r="K61" s="63">
        <v>809.92100000000005</v>
      </c>
      <c r="L61" s="63">
        <v>61.811999999999998</v>
      </c>
      <c r="M61" s="63">
        <v>180.08</v>
      </c>
      <c r="N61" s="65">
        <v>249.696</v>
      </c>
    </row>
    <row r="62" spans="1:14" x14ac:dyDescent="0.2">
      <c r="A62" s="62" t="s">
        <v>177</v>
      </c>
      <c r="B62" s="63">
        <v>3968.9179199999999</v>
      </c>
      <c r="C62" s="64">
        <v>1.02</v>
      </c>
      <c r="D62" s="64"/>
      <c r="E62" s="64">
        <v>1.4143172633000001</v>
      </c>
      <c r="F62" s="63">
        <v>2806.2429999999999</v>
      </c>
      <c r="G62" s="63">
        <v>352.65600000000001</v>
      </c>
      <c r="H62" s="64">
        <v>1.4143173022</v>
      </c>
      <c r="I62" s="63">
        <v>498.767</v>
      </c>
      <c r="J62" s="63">
        <v>3090.9540000000002</v>
      </c>
      <c r="K62" s="63">
        <v>877.96299999999997</v>
      </c>
      <c r="L62" s="63">
        <v>68.042000000000002</v>
      </c>
      <c r="M62" s="63">
        <v>352.65600000000001</v>
      </c>
      <c r="N62" s="65">
        <v>498.767</v>
      </c>
    </row>
    <row r="63" spans="1:14" x14ac:dyDescent="0.2">
      <c r="A63" s="69"/>
      <c r="B63" s="70"/>
      <c r="C63" s="74"/>
      <c r="D63" s="74"/>
      <c r="E63" s="74"/>
      <c r="F63" s="70"/>
      <c r="G63" s="70">
        <v>2806.2429999999999</v>
      </c>
      <c r="H63" s="74">
        <v>1.1014559323622366</v>
      </c>
      <c r="I63" s="70">
        <v>3090.953</v>
      </c>
      <c r="J63" s="70"/>
      <c r="K63" s="70"/>
      <c r="L63" s="70">
        <v>877.96400000000006</v>
      </c>
      <c r="M63" s="70">
        <v>2806.2429999999999</v>
      </c>
      <c r="N63" s="81">
        <v>3090.9540000000002</v>
      </c>
    </row>
  </sheetData>
  <printOptions horizontalCentered="1"/>
  <pageMargins left="0.4" right="0.25" top="1" bottom="1" header="0.5" footer="0.5"/>
  <pageSetup scale="400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W72"/>
  <sheetViews>
    <sheetView zoomScale="85" zoomScaleNormal="85" workbookViewId="0">
      <pane ySplit="9" topLeftCell="A10" activePane="bottomLeft" state="frozen"/>
      <selection activeCell="O1" sqref="O1"/>
      <selection pane="bottomLeft" activeCell="O10" sqref="O10"/>
    </sheetView>
  </sheetViews>
  <sheetFormatPr defaultColWidth="8.85546875" defaultRowHeight="12.75" x14ac:dyDescent="0.2"/>
  <cols>
    <col min="1" max="1" width="3.5703125" style="98" customWidth="1"/>
    <col min="2" max="2" width="2.85546875" style="68" customWidth="1"/>
    <col min="3" max="3" width="9.140625" style="68" customWidth="1"/>
    <col min="4" max="4" width="11.7109375" style="68" customWidth="1"/>
    <col min="5" max="6" width="10.28515625" style="68" customWidth="1"/>
    <col min="7" max="8" width="11" style="68" customWidth="1"/>
    <col min="9" max="9" width="11" style="100" customWidth="1"/>
    <col min="10" max="10" width="10" style="98" customWidth="1"/>
    <col min="11" max="12" width="10.28515625" style="68" customWidth="1"/>
    <col min="13" max="13" width="11" style="68" customWidth="1"/>
    <col min="14" max="14" width="8.85546875" style="68"/>
    <col min="15" max="15" width="12.7109375" style="68" customWidth="1"/>
    <col min="16" max="16" width="8.85546875" style="68"/>
    <col min="17" max="17" width="11.85546875" style="68" bestFit="1" customWidth="1"/>
    <col min="18" max="18" width="11.28515625" style="68" customWidth="1"/>
    <col min="19" max="19" width="9.5703125" style="68" bestFit="1" customWidth="1"/>
    <col min="20" max="20" width="8.85546875" style="68"/>
    <col min="21" max="21" width="9.5703125" style="68" bestFit="1" customWidth="1"/>
    <col min="22" max="23" width="11.28515625" style="68" customWidth="1"/>
    <col min="24" max="16384" width="8.85546875" style="68"/>
  </cols>
  <sheetData>
    <row r="1" spans="1:23" ht="18" x14ac:dyDescent="0.25">
      <c r="C1" s="99" t="s">
        <v>229</v>
      </c>
      <c r="O1" s="99" t="s">
        <v>230</v>
      </c>
    </row>
    <row r="2" spans="1:23" ht="18" x14ac:dyDescent="0.25">
      <c r="C2" s="99" t="s">
        <v>231</v>
      </c>
    </row>
    <row r="3" spans="1:23" ht="18" x14ac:dyDescent="0.25">
      <c r="C3" s="99" t="s">
        <v>228</v>
      </c>
    </row>
    <row r="4" spans="1:23" ht="15.75" x14ac:dyDescent="0.25">
      <c r="C4" s="148" t="s">
        <v>232</v>
      </c>
      <c r="D4" s="148"/>
      <c r="E4" s="148"/>
      <c r="F4" s="148"/>
      <c r="G4" s="148"/>
      <c r="H4" s="148"/>
      <c r="K4" s="148" t="s">
        <v>233</v>
      </c>
      <c r="L4" s="148"/>
      <c r="M4" s="148"/>
      <c r="N4" s="101"/>
    </row>
    <row r="5" spans="1:23" x14ac:dyDescent="0.2">
      <c r="G5" s="98" t="s">
        <v>234</v>
      </c>
      <c r="H5" s="98" t="s">
        <v>235</v>
      </c>
      <c r="I5" s="98" t="s">
        <v>236</v>
      </c>
      <c r="L5" s="98" t="s">
        <v>237</v>
      </c>
      <c r="M5" s="98" t="s">
        <v>238</v>
      </c>
    </row>
    <row r="6" spans="1:23" x14ac:dyDescent="0.2">
      <c r="A6" s="98">
        <v>6</v>
      </c>
      <c r="C6" s="98" t="s">
        <v>113</v>
      </c>
      <c r="D6" s="98" t="s">
        <v>114</v>
      </c>
      <c r="E6" s="98" t="s">
        <v>115</v>
      </c>
      <c r="F6" s="98" t="s">
        <v>116</v>
      </c>
      <c r="G6" s="98" t="s">
        <v>117</v>
      </c>
      <c r="H6" s="98" t="s">
        <v>239</v>
      </c>
      <c r="I6" s="102" t="s">
        <v>240</v>
      </c>
      <c r="K6" s="98" t="s">
        <v>241</v>
      </c>
      <c r="L6" s="98" t="s">
        <v>242</v>
      </c>
      <c r="M6" s="98" t="s">
        <v>243</v>
      </c>
    </row>
    <row r="7" spans="1:23" x14ac:dyDescent="0.2">
      <c r="A7" s="98">
        <f>A6+1</f>
        <v>7</v>
      </c>
      <c r="D7" s="98" t="s">
        <v>244</v>
      </c>
      <c r="E7" s="98"/>
      <c r="F7" s="98"/>
      <c r="G7" s="98" t="s">
        <v>245</v>
      </c>
      <c r="H7" s="98" t="s">
        <v>245</v>
      </c>
      <c r="I7" s="102" t="s">
        <v>246</v>
      </c>
      <c r="K7" s="98"/>
      <c r="L7" s="98" t="s">
        <v>245</v>
      </c>
      <c r="M7" s="98" t="s">
        <v>246</v>
      </c>
    </row>
    <row r="8" spans="1:23" x14ac:dyDescent="0.2">
      <c r="A8" s="98">
        <f t="shared" ref="A8:A50" si="0">A7+1</f>
        <v>8</v>
      </c>
      <c r="D8" s="98" t="s">
        <v>247</v>
      </c>
      <c r="E8" s="98" t="s">
        <v>248</v>
      </c>
      <c r="F8" s="98" t="s">
        <v>249</v>
      </c>
      <c r="G8" s="98" t="s">
        <v>250</v>
      </c>
      <c r="H8" s="98" t="s">
        <v>251</v>
      </c>
      <c r="I8" s="102" t="s">
        <v>252</v>
      </c>
      <c r="J8" s="98" t="s">
        <v>253</v>
      </c>
      <c r="K8" s="98" t="s">
        <v>254</v>
      </c>
      <c r="L8" s="98" t="s">
        <v>255</v>
      </c>
      <c r="M8" s="98" t="s">
        <v>95</v>
      </c>
    </row>
    <row r="9" spans="1:23" x14ac:dyDescent="0.2">
      <c r="A9" s="98">
        <f t="shared" si="0"/>
        <v>9</v>
      </c>
      <c r="D9" s="98" t="s">
        <v>256</v>
      </c>
      <c r="E9" s="98" t="s">
        <v>257</v>
      </c>
      <c r="F9" s="98" t="s">
        <v>257</v>
      </c>
      <c r="G9" s="98" t="s">
        <v>79</v>
      </c>
      <c r="H9" s="98" t="s">
        <v>79</v>
      </c>
      <c r="I9" s="102" t="s">
        <v>258</v>
      </c>
      <c r="J9" s="98" t="s">
        <v>259</v>
      </c>
      <c r="K9" s="98" t="s">
        <v>257</v>
      </c>
      <c r="L9" s="98" t="s">
        <v>79</v>
      </c>
      <c r="M9" s="98" t="s">
        <v>94</v>
      </c>
    </row>
    <row r="10" spans="1:23" x14ac:dyDescent="0.2">
      <c r="A10" s="98">
        <f t="shared" si="0"/>
        <v>10</v>
      </c>
      <c r="B10" s="147">
        <v>1996</v>
      </c>
      <c r="C10" s="68" t="s">
        <v>260</v>
      </c>
      <c r="D10" s="98">
        <v>21</v>
      </c>
      <c r="E10" s="103">
        <v>10</v>
      </c>
      <c r="F10" s="103">
        <v>10</v>
      </c>
      <c r="G10" s="103">
        <f>$D10*E10</f>
        <v>210</v>
      </c>
      <c r="H10" s="103">
        <f t="shared" ref="H10:H12" si="1">$D10*F10</f>
        <v>210</v>
      </c>
      <c r="I10" s="100">
        <f>H10/G10</f>
        <v>1</v>
      </c>
      <c r="J10" s="104">
        <f>D10/SUM($D$10:$D$12)</f>
        <v>0.11764705882352941</v>
      </c>
      <c r="K10" s="103">
        <v>10</v>
      </c>
      <c r="L10" s="103">
        <f>$D10*K10</f>
        <v>210</v>
      </c>
      <c r="M10" s="105">
        <f>H10/L10</f>
        <v>1</v>
      </c>
    </row>
    <row r="11" spans="1:23" x14ac:dyDescent="0.2">
      <c r="A11" s="98">
        <f t="shared" si="0"/>
        <v>11</v>
      </c>
      <c r="B11" s="147"/>
      <c r="C11" s="68" t="s">
        <v>261</v>
      </c>
      <c r="D11" s="98">
        <v>105</v>
      </c>
      <c r="E11" s="103">
        <v>7</v>
      </c>
      <c r="F11" s="103">
        <v>6.6</v>
      </c>
      <c r="G11" s="103">
        <f>$D11*E11</f>
        <v>735</v>
      </c>
      <c r="H11" s="103">
        <f t="shared" si="1"/>
        <v>693</v>
      </c>
      <c r="I11" s="100">
        <f t="shared" ref="I11:I48" si="2">H11/G11</f>
        <v>0.94285714285714284</v>
      </c>
      <c r="J11" s="104">
        <f t="shared" ref="J11:J12" si="3">D11/SUM($D$10:$D$12)</f>
        <v>0.58823529411764708</v>
      </c>
      <c r="K11" s="103">
        <v>7</v>
      </c>
      <c r="L11" s="103">
        <f>$D11*K11</f>
        <v>735</v>
      </c>
      <c r="M11" s="105">
        <f t="shared" ref="M11:M13" si="4">H11/L11</f>
        <v>0.94285714285714284</v>
      </c>
    </row>
    <row r="12" spans="1:23" x14ac:dyDescent="0.2">
      <c r="A12" s="98">
        <f t="shared" si="0"/>
        <v>12</v>
      </c>
      <c r="B12" s="147"/>
      <c r="C12" s="68" t="s">
        <v>262</v>
      </c>
      <c r="D12" s="98">
        <v>52.5</v>
      </c>
      <c r="E12" s="103">
        <v>20</v>
      </c>
      <c r="F12" s="103">
        <v>24</v>
      </c>
      <c r="G12" s="103">
        <f>$D12*E12</f>
        <v>1050</v>
      </c>
      <c r="H12" s="103">
        <f t="shared" si="1"/>
        <v>1260</v>
      </c>
      <c r="I12" s="100">
        <f t="shared" si="2"/>
        <v>1.2</v>
      </c>
      <c r="J12" s="104">
        <f t="shared" si="3"/>
        <v>0.29411764705882354</v>
      </c>
      <c r="K12" s="103">
        <v>20</v>
      </c>
      <c r="L12" s="103">
        <f>$D12*K12</f>
        <v>1050</v>
      </c>
      <c r="M12" s="105">
        <f t="shared" si="4"/>
        <v>1.2</v>
      </c>
    </row>
    <row r="13" spans="1:23" x14ac:dyDescent="0.2">
      <c r="A13" s="98">
        <f t="shared" si="0"/>
        <v>13</v>
      </c>
      <c r="B13" s="147"/>
      <c r="C13" s="68" t="s">
        <v>263</v>
      </c>
      <c r="E13" s="103"/>
      <c r="F13" s="103"/>
      <c r="G13" s="103">
        <f>SUM(G10:G12)</f>
        <v>1995</v>
      </c>
      <c r="H13" s="103">
        <f>SUM(H10:H12)</f>
        <v>2163</v>
      </c>
      <c r="I13" s="100">
        <f t="shared" si="2"/>
        <v>1.0842105263157895</v>
      </c>
      <c r="L13" s="103">
        <f>SUM(L10:L12)</f>
        <v>1995</v>
      </c>
      <c r="M13" s="105">
        <f t="shared" si="4"/>
        <v>1.0842105263157895</v>
      </c>
      <c r="O13" s="106"/>
      <c r="R13" s="111"/>
    </row>
    <row r="14" spans="1:23" x14ac:dyDescent="0.2">
      <c r="A14" s="98">
        <f t="shared" si="0"/>
        <v>14</v>
      </c>
      <c r="B14" s="147"/>
      <c r="C14" s="68" t="s">
        <v>264</v>
      </c>
      <c r="I14" s="100">
        <v>1</v>
      </c>
      <c r="O14" s="106"/>
      <c r="P14" s="106"/>
      <c r="Q14" s="105"/>
      <c r="R14" s="111"/>
      <c r="S14" s="108"/>
      <c r="U14" s="108"/>
      <c r="V14" s="106"/>
      <c r="W14" s="106"/>
    </row>
    <row r="15" spans="1:23" x14ac:dyDescent="0.2">
      <c r="A15" s="98">
        <f t="shared" si="0"/>
        <v>15</v>
      </c>
      <c r="B15" s="147"/>
      <c r="C15" s="68" t="s">
        <v>265</v>
      </c>
      <c r="I15" s="100">
        <f>I13*I14</f>
        <v>1.0842105263157895</v>
      </c>
      <c r="J15" s="112" t="s">
        <v>266</v>
      </c>
      <c r="M15" s="105">
        <f>M13</f>
        <v>1.0842105263157895</v>
      </c>
      <c r="O15" s="106"/>
      <c r="P15" s="106"/>
      <c r="Q15" s="105"/>
      <c r="R15" s="111"/>
      <c r="S15" s="108"/>
      <c r="U15" s="108"/>
      <c r="V15" s="106"/>
      <c r="W15" s="106"/>
    </row>
    <row r="16" spans="1:23" x14ac:dyDescent="0.2">
      <c r="A16" s="98">
        <f t="shared" si="0"/>
        <v>16</v>
      </c>
      <c r="M16" s="105"/>
      <c r="O16" s="106"/>
      <c r="P16" s="106"/>
      <c r="Q16" s="105"/>
      <c r="R16" s="111"/>
      <c r="S16" s="108"/>
      <c r="U16" s="108"/>
      <c r="V16" s="106"/>
      <c r="W16" s="106"/>
    </row>
    <row r="17" spans="1:23" x14ac:dyDescent="0.2">
      <c r="A17" s="98">
        <f t="shared" si="0"/>
        <v>17</v>
      </c>
      <c r="B17" s="147">
        <v>1997</v>
      </c>
      <c r="C17" s="68" t="s">
        <v>260</v>
      </c>
      <c r="D17" s="110">
        <v>20.79</v>
      </c>
      <c r="E17" s="103">
        <f>F10</f>
        <v>10</v>
      </c>
      <c r="F17" s="103">
        <v>10</v>
      </c>
      <c r="G17" s="103">
        <f>$D17*E17</f>
        <v>207.89999999999998</v>
      </c>
      <c r="H17" s="103">
        <f t="shared" ref="H17:H19" si="5">$D17*F17</f>
        <v>207.89999999999998</v>
      </c>
      <c r="I17" s="100">
        <f t="shared" si="2"/>
        <v>1</v>
      </c>
      <c r="J17" s="104">
        <f>D17/SUM($D$17:$D$19)</f>
        <v>0.11764705882352941</v>
      </c>
      <c r="K17" s="103">
        <f>K10</f>
        <v>10</v>
      </c>
      <c r="L17" s="103">
        <f>$D17*K17</f>
        <v>207.89999999999998</v>
      </c>
      <c r="M17" s="105">
        <f>H17/L17</f>
        <v>1</v>
      </c>
      <c r="O17" s="106"/>
      <c r="P17" s="106"/>
      <c r="Q17" s="105"/>
      <c r="R17" s="111"/>
      <c r="S17" s="108"/>
      <c r="U17" s="108"/>
      <c r="V17" s="106"/>
      <c r="W17" s="106"/>
    </row>
    <row r="18" spans="1:23" x14ac:dyDescent="0.2">
      <c r="A18" s="98">
        <f t="shared" si="0"/>
        <v>18</v>
      </c>
      <c r="B18" s="147"/>
      <c r="C18" s="68" t="s">
        <v>261</v>
      </c>
      <c r="D18" s="110">
        <v>103.95</v>
      </c>
      <c r="E18" s="103">
        <f>F11</f>
        <v>6.6</v>
      </c>
      <c r="F18" s="103">
        <v>6.2</v>
      </c>
      <c r="G18" s="103">
        <f>$D18*E18</f>
        <v>686.06999999999994</v>
      </c>
      <c r="H18" s="103">
        <f t="shared" si="5"/>
        <v>644.49</v>
      </c>
      <c r="I18" s="100">
        <f t="shared" si="2"/>
        <v>0.93939393939393945</v>
      </c>
      <c r="J18" s="104">
        <f t="shared" ref="J18:J19" si="6">D18/SUM($D$17:$D$19)</f>
        <v>0.58823529411764708</v>
      </c>
      <c r="K18" s="103">
        <f>K11</f>
        <v>7</v>
      </c>
      <c r="L18" s="103">
        <f>$D18*K18</f>
        <v>727.65</v>
      </c>
      <c r="M18" s="105">
        <f t="shared" ref="M18:M20" si="7">H18/L18</f>
        <v>0.88571428571428579</v>
      </c>
    </row>
    <row r="19" spans="1:23" x14ac:dyDescent="0.2">
      <c r="A19" s="98">
        <f t="shared" si="0"/>
        <v>19</v>
      </c>
      <c r="B19" s="147"/>
      <c r="C19" s="68" t="s">
        <v>262</v>
      </c>
      <c r="D19" s="110">
        <v>51.975000000000001</v>
      </c>
      <c r="E19" s="103">
        <f>F12</f>
        <v>24</v>
      </c>
      <c r="F19" s="103">
        <v>28</v>
      </c>
      <c r="G19" s="103">
        <f>$D19*E19</f>
        <v>1247.4000000000001</v>
      </c>
      <c r="H19" s="103">
        <f t="shared" si="5"/>
        <v>1455.3</v>
      </c>
      <c r="I19" s="100">
        <f t="shared" si="2"/>
        <v>1.1666666666666665</v>
      </c>
      <c r="J19" s="104">
        <f t="shared" si="6"/>
        <v>0.29411764705882354</v>
      </c>
      <c r="K19" s="103">
        <f>K12</f>
        <v>20</v>
      </c>
      <c r="L19" s="103">
        <f>$D19*K19</f>
        <v>1039.5</v>
      </c>
      <c r="M19" s="105">
        <f t="shared" si="7"/>
        <v>1.4</v>
      </c>
      <c r="Q19" s="113"/>
    </row>
    <row r="20" spans="1:23" x14ac:dyDescent="0.2">
      <c r="A20" s="98">
        <f t="shared" si="0"/>
        <v>20</v>
      </c>
      <c r="B20" s="147"/>
      <c r="C20" s="68" t="s">
        <v>263</v>
      </c>
      <c r="E20" s="103"/>
      <c r="F20" s="103"/>
      <c r="G20" s="103">
        <f>SUM(G17:G19)</f>
        <v>2141.37</v>
      </c>
      <c r="H20" s="103">
        <f>SUM(H17:H19)</f>
        <v>2307.69</v>
      </c>
      <c r="I20" s="100">
        <f t="shared" si="2"/>
        <v>1.0776699029126215</v>
      </c>
      <c r="L20" s="103">
        <f>SUM(L17:L19)</f>
        <v>1975.05</v>
      </c>
      <c r="M20" s="105">
        <f t="shared" si="7"/>
        <v>1.168421052631579</v>
      </c>
    </row>
    <row r="21" spans="1:23" x14ac:dyDescent="0.2">
      <c r="A21" s="98">
        <f t="shared" si="0"/>
        <v>21</v>
      </c>
      <c r="B21" s="147"/>
      <c r="C21" s="68" t="s">
        <v>264</v>
      </c>
      <c r="I21" s="100">
        <f>I15</f>
        <v>1.0842105263157895</v>
      </c>
      <c r="M21" s="105"/>
    </row>
    <row r="22" spans="1:23" x14ac:dyDescent="0.2">
      <c r="A22" s="98">
        <f t="shared" si="0"/>
        <v>22</v>
      </c>
      <c r="B22" s="147"/>
      <c r="C22" s="68" t="s">
        <v>265</v>
      </c>
      <c r="I22" s="100">
        <f>I20*I21</f>
        <v>1.1684210526315792</v>
      </c>
      <c r="J22" s="112" t="s">
        <v>266</v>
      </c>
      <c r="M22" s="105">
        <f>M20/M13</f>
        <v>1.0776699029126213</v>
      </c>
    </row>
    <row r="23" spans="1:23" x14ac:dyDescent="0.2">
      <c r="A23" s="98">
        <f t="shared" si="0"/>
        <v>23</v>
      </c>
      <c r="M23" s="105"/>
    </row>
    <row r="24" spans="1:23" x14ac:dyDescent="0.2">
      <c r="A24" s="98">
        <f t="shared" si="0"/>
        <v>24</v>
      </c>
      <c r="B24" s="147">
        <v>1998</v>
      </c>
      <c r="C24" s="68" t="s">
        <v>260</v>
      </c>
      <c r="D24" s="110">
        <v>22.2453</v>
      </c>
      <c r="E24" s="103">
        <f>F17</f>
        <v>10</v>
      </c>
      <c r="F24" s="103">
        <v>10</v>
      </c>
      <c r="G24" s="103">
        <f>$D24*E24</f>
        <v>222.453</v>
      </c>
      <c r="H24" s="103">
        <f t="shared" ref="H24:H26" si="8">$D24*F24</f>
        <v>222.453</v>
      </c>
      <c r="I24" s="100">
        <f t="shared" si="2"/>
        <v>1</v>
      </c>
      <c r="J24" s="104">
        <f>D24/SUM($D$24:$D$26)</f>
        <v>0.1176470588235294</v>
      </c>
      <c r="K24" s="103">
        <f>K17</f>
        <v>10</v>
      </c>
      <c r="L24" s="103">
        <f>$D24*K24</f>
        <v>222.453</v>
      </c>
      <c r="M24" s="105">
        <f>H24/L24</f>
        <v>1</v>
      </c>
    </row>
    <row r="25" spans="1:23" x14ac:dyDescent="0.2">
      <c r="A25" s="98">
        <f t="shared" si="0"/>
        <v>25</v>
      </c>
      <c r="B25" s="147"/>
      <c r="C25" s="68" t="s">
        <v>261</v>
      </c>
      <c r="D25" s="110">
        <v>111.22650000000002</v>
      </c>
      <c r="E25" s="103">
        <f>F18</f>
        <v>6.2</v>
      </c>
      <c r="F25" s="103">
        <v>5.8</v>
      </c>
      <c r="G25" s="103">
        <f>$D25*E25</f>
        <v>689.60430000000008</v>
      </c>
      <c r="H25" s="103">
        <f t="shared" si="8"/>
        <v>645.11370000000011</v>
      </c>
      <c r="I25" s="100">
        <f t="shared" si="2"/>
        <v>0.93548387096774199</v>
      </c>
      <c r="J25" s="104">
        <f t="shared" ref="J25:J26" si="9">D25/SUM($D$24:$D$26)</f>
        <v>0.58823529411764708</v>
      </c>
      <c r="K25" s="103">
        <f>K18</f>
        <v>7</v>
      </c>
      <c r="L25" s="103">
        <f>$D25*K25</f>
        <v>778.58550000000014</v>
      </c>
      <c r="M25" s="105">
        <f t="shared" ref="M25:M27" si="10">H25/L25</f>
        <v>0.82857142857142851</v>
      </c>
    </row>
    <row r="26" spans="1:23" x14ac:dyDescent="0.2">
      <c r="A26" s="98">
        <f t="shared" si="0"/>
        <v>26</v>
      </c>
      <c r="B26" s="147"/>
      <c r="C26" s="68" t="s">
        <v>262</v>
      </c>
      <c r="D26" s="110">
        <v>55.613250000000008</v>
      </c>
      <c r="E26" s="103">
        <f>F19</f>
        <v>28</v>
      </c>
      <c r="F26" s="103">
        <v>32</v>
      </c>
      <c r="G26" s="103">
        <f>$D26*E26</f>
        <v>1557.1710000000003</v>
      </c>
      <c r="H26" s="103">
        <f t="shared" si="8"/>
        <v>1779.6240000000003</v>
      </c>
      <c r="I26" s="100">
        <f t="shared" si="2"/>
        <v>1.1428571428571428</v>
      </c>
      <c r="J26" s="104">
        <f t="shared" si="9"/>
        <v>0.29411764705882354</v>
      </c>
      <c r="K26" s="103">
        <f>K19</f>
        <v>20</v>
      </c>
      <c r="L26" s="103">
        <f>$D26*K26</f>
        <v>1112.2650000000001</v>
      </c>
      <c r="M26" s="105">
        <f t="shared" si="10"/>
        <v>1.6</v>
      </c>
    </row>
    <row r="27" spans="1:23" x14ac:dyDescent="0.2">
      <c r="A27" s="98">
        <f t="shared" si="0"/>
        <v>27</v>
      </c>
      <c r="B27" s="147"/>
      <c r="C27" s="68" t="s">
        <v>263</v>
      </c>
      <c r="E27" s="103"/>
      <c r="F27" s="103"/>
      <c r="G27" s="103">
        <f>SUM(G24:G26)</f>
        <v>2469.2283000000002</v>
      </c>
      <c r="H27" s="103">
        <f>SUM(H24:H26)</f>
        <v>2647.1907000000001</v>
      </c>
      <c r="I27" s="100">
        <f t="shared" si="2"/>
        <v>1.072072072072072</v>
      </c>
      <c r="L27" s="103">
        <f>SUM(L24:L26)</f>
        <v>2113.3035</v>
      </c>
      <c r="M27" s="105">
        <f t="shared" si="10"/>
        <v>1.2526315789473685</v>
      </c>
    </row>
    <row r="28" spans="1:23" x14ac:dyDescent="0.2">
      <c r="A28" s="98">
        <f t="shared" si="0"/>
        <v>28</v>
      </c>
      <c r="B28" s="147"/>
      <c r="C28" s="68" t="s">
        <v>264</v>
      </c>
      <c r="I28" s="100">
        <f>I22</f>
        <v>1.1684210526315792</v>
      </c>
      <c r="M28" s="105"/>
    </row>
    <row r="29" spans="1:23" x14ac:dyDescent="0.2">
      <c r="A29" s="98">
        <f t="shared" si="0"/>
        <v>29</v>
      </c>
      <c r="B29" s="147"/>
      <c r="C29" s="68" t="s">
        <v>265</v>
      </c>
      <c r="I29" s="100">
        <f>I27*I28</f>
        <v>1.2526315789473688</v>
      </c>
      <c r="J29" s="112" t="s">
        <v>266</v>
      </c>
      <c r="M29" s="105">
        <f>M27/M20</f>
        <v>1.072072072072072</v>
      </c>
    </row>
    <row r="30" spans="1:23" x14ac:dyDescent="0.2">
      <c r="A30" s="98">
        <f t="shared" si="0"/>
        <v>30</v>
      </c>
      <c r="M30" s="105"/>
    </row>
    <row r="31" spans="1:23" x14ac:dyDescent="0.2">
      <c r="A31" s="98">
        <f t="shared" si="0"/>
        <v>31</v>
      </c>
      <c r="B31" s="147">
        <v>1999</v>
      </c>
      <c r="C31" s="68" t="s">
        <v>260</v>
      </c>
      <c r="D31" s="110">
        <v>23.802471000000001</v>
      </c>
      <c r="E31" s="103">
        <f>F24</f>
        <v>10</v>
      </c>
      <c r="F31" s="103">
        <v>10.199999999999999</v>
      </c>
      <c r="G31" s="103">
        <f>$D31*E31</f>
        <v>238.02471</v>
      </c>
      <c r="H31" s="103">
        <f t="shared" ref="H31:H33" si="11">$D31*F31</f>
        <v>242.78520419999998</v>
      </c>
      <c r="I31" s="100">
        <f t="shared" si="2"/>
        <v>1.02</v>
      </c>
      <c r="J31" s="104">
        <f>D31/SUM($D$31:$D$33)</f>
        <v>0.11764705882352938</v>
      </c>
      <c r="K31" s="103">
        <f>K24</f>
        <v>10</v>
      </c>
      <c r="L31" s="103">
        <f>$D31*K31</f>
        <v>238.02471</v>
      </c>
      <c r="M31" s="105">
        <f>H31/L31</f>
        <v>1.02</v>
      </c>
    </row>
    <row r="32" spans="1:23" x14ac:dyDescent="0.2">
      <c r="A32" s="98">
        <f t="shared" si="0"/>
        <v>32</v>
      </c>
      <c r="B32" s="147"/>
      <c r="C32" s="68" t="s">
        <v>261</v>
      </c>
      <c r="D32" s="110">
        <v>119.01235500000003</v>
      </c>
      <c r="E32" s="103">
        <f>F25</f>
        <v>5.8</v>
      </c>
      <c r="F32" s="103">
        <v>5.9159999999999995</v>
      </c>
      <c r="G32" s="103">
        <f>$D32*E32</f>
        <v>690.27165900000011</v>
      </c>
      <c r="H32" s="103">
        <f t="shared" si="11"/>
        <v>704.07709218000014</v>
      </c>
      <c r="I32" s="100">
        <f t="shared" si="2"/>
        <v>1.02</v>
      </c>
      <c r="J32" s="104">
        <f t="shared" ref="J32:J33" si="12">D32/SUM($D$31:$D$33)</f>
        <v>0.58823529411764708</v>
      </c>
      <c r="K32" s="103">
        <f>K25</f>
        <v>7</v>
      </c>
      <c r="L32" s="103">
        <f>$D32*K32</f>
        <v>833.08648500000015</v>
      </c>
      <c r="M32" s="105">
        <f t="shared" ref="M32:M34" si="13">H32/L32</f>
        <v>0.8451428571428572</v>
      </c>
    </row>
    <row r="33" spans="1:13" x14ac:dyDescent="0.2">
      <c r="A33" s="98">
        <f t="shared" si="0"/>
        <v>33</v>
      </c>
      <c r="B33" s="147"/>
      <c r="C33" s="68" t="s">
        <v>262</v>
      </c>
      <c r="D33" s="110">
        <v>59.506177500000014</v>
      </c>
      <c r="E33" s="103">
        <f>F26</f>
        <v>32</v>
      </c>
      <c r="F33" s="103">
        <v>32.64</v>
      </c>
      <c r="G33" s="103">
        <f>$D33*E33</f>
        <v>1904.1976800000004</v>
      </c>
      <c r="H33" s="103">
        <f t="shared" si="11"/>
        <v>1942.2816336000005</v>
      </c>
      <c r="I33" s="100">
        <f t="shared" si="2"/>
        <v>1.02</v>
      </c>
      <c r="J33" s="104">
        <f t="shared" si="12"/>
        <v>0.29411764705882354</v>
      </c>
      <c r="K33" s="103">
        <f>K26</f>
        <v>20</v>
      </c>
      <c r="L33" s="103">
        <f>$D33*K33</f>
        <v>1190.1235500000003</v>
      </c>
      <c r="M33" s="105">
        <f t="shared" si="13"/>
        <v>1.6320000000000001</v>
      </c>
    </row>
    <row r="34" spans="1:13" x14ac:dyDescent="0.2">
      <c r="A34" s="98">
        <f t="shared" si="0"/>
        <v>34</v>
      </c>
      <c r="B34" s="147"/>
      <c r="C34" s="68" t="s">
        <v>263</v>
      </c>
      <c r="E34" s="103"/>
      <c r="F34" s="103"/>
      <c r="G34" s="103">
        <f>SUM(G31:G33)</f>
        <v>2832.4940490000008</v>
      </c>
      <c r="H34" s="103">
        <f>SUM(H31:H33)</f>
        <v>2889.1439299800004</v>
      </c>
      <c r="I34" s="100">
        <f t="shared" si="2"/>
        <v>1.0199999999999998</v>
      </c>
      <c r="L34" s="103">
        <f>SUM(L31:L33)</f>
        <v>2261.2347450000007</v>
      </c>
      <c r="M34" s="105">
        <f t="shared" si="13"/>
        <v>1.2776842105263155</v>
      </c>
    </row>
    <row r="35" spans="1:13" x14ac:dyDescent="0.2">
      <c r="A35" s="98">
        <f t="shared" si="0"/>
        <v>35</v>
      </c>
      <c r="B35" s="147"/>
      <c r="C35" s="68" t="s">
        <v>264</v>
      </c>
      <c r="I35" s="100">
        <f>I29</f>
        <v>1.2526315789473688</v>
      </c>
      <c r="M35" s="105"/>
    </row>
    <row r="36" spans="1:13" x14ac:dyDescent="0.2">
      <c r="A36" s="98">
        <f t="shared" si="0"/>
        <v>36</v>
      </c>
      <c r="B36" s="147"/>
      <c r="C36" s="68" t="s">
        <v>265</v>
      </c>
      <c r="I36" s="100">
        <f>I34*I35</f>
        <v>1.277684210526316</v>
      </c>
      <c r="J36" s="112" t="s">
        <v>266</v>
      </c>
      <c r="M36" s="105">
        <f>M34/M27</f>
        <v>1.0199999999999998</v>
      </c>
    </row>
    <row r="37" spans="1:13" x14ac:dyDescent="0.2">
      <c r="A37" s="98">
        <f t="shared" si="0"/>
        <v>37</v>
      </c>
      <c r="M37" s="105"/>
    </row>
    <row r="38" spans="1:13" x14ac:dyDescent="0.2">
      <c r="A38" s="98">
        <f t="shared" si="0"/>
        <v>38</v>
      </c>
      <c r="B38" s="147">
        <v>2000</v>
      </c>
      <c r="C38" s="68" t="s">
        <v>260</v>
      </c>
      <c r="D38" s="98">
        <v>230</v>
      </c>
      <c r="E38" s="103">
        <f>F31</f>
        <v>10.199999999999999</v>
      </c>
      <c r="F38" s="103">
        <v>10.404</v>
      </c>
      <c r="G38" s="103">
        <f>$D38*E38</f>
        <v>2346</v>
      </c>
      <c r="H38" s="103">
        <f t="shared" ref="H38:H40" si="14">$D38*F38</f>
        <v>2392.92</v>
      </c>
      <c r="I38" s="100">
        <f>IF(G38&lt;&gt;0,H38/G38,"")</f>
        <v>1.02</v>
      </c>
      <c r="J38" s="104">
        <f>D38/SUM($D$38:$D$40)</f>
        <v>1</v>
      </c>
      <c r="K38" s="103">
        <f>K31</f>
        <v>10</v>
      </c>
      <c r="L38" s="103">
        <f>$D38*K38</f>
        <v>2300</v>
      </c>
      <c r="M38" s="105">
        <f>IF(L38&lt;&gt;0,H38/L38,"")</f>
        <v>1.0404</v>
      </c>
    </row>
    <row r="39" spans="1:13" x14ac:dyDescent="0.2">
      <c r="A39" s="98">
        <f t="shared" si="0"/>
        <v>39</v>
      </c>
      <c r="B39" s="147"/>
      <c r="C39" s="68" t="s">
        <v>261</v>
      </c>
      <c r="D39" s="98">
        <v>0</v>
      </c>
      <c r="E39" s="103">
        <f>F32</f>
        <v>5.9159999999999995</v>
      </c>
      <c r="F39" s="103">
        <v>6.0343199999999992</v>
      </c>
      <c r="G39" s="103">
        <f>$D39*E39</f>
        <v>0</v>
      </c>
      <c r="H39" s="103">
        <f t="shared" si="14"/>
        <v>0</v>
      </c>
      <c r="I39" s="100" t="str">
        <f t="shared" ref="I39:I40" si="15">IF(G39&lt;&gt;0,H39/G39,"")</f>
        <v/>
      </c>
      <c r="J39" s="104">
        <f t="shared" ref="J39:J40" si="16">D39/SUM($D$38:$D$40)</f>
        <v>0</v>
      </c>
      <c r="K39" s="103">
        <f>K32</f>
        <v>7</v>
      </c>
      <c r="L39" s="103">
        <f>$D39*K39</f>
        <v>0</v>
      </c>
      <c r="M39" s="105" t="str">
        <f t="shared" ref="M39:M40" si="17">IF(L39&lt;&gt;0,H39/L39,"")</f>
        <v/>
      </c>
    </row>
    <row r="40" spans="1:13" x14ac:dyDescent="0.2">
      <c r="A40" s="98">
        <f t="shared" si="0"/>
        <v>40</v>
      </c>
      <c r="B40" s="147"/>
      <c r="C40" s="68" t="s">
        <v>262</v>
      </c>
      <c r="D40" s="98">
        <v>0</v>
      </c>
      <c r="E40" s="103">
        <f>F33</f>
        <v>32.64</v>
      </c>
      <c r="F40" s="103">
        <v>33.2928</v>
      </c>
      <c r="G40" s="103">
        <f>$D40*E40</f>
        <v>0</v>
      </c>
      <c r="H40" s="103">
        <f t="shared" si="14"/>
        <v>0</v>
      </c>
      <c r="I40" s="100" t="str">
        <f t="shared" si="15"/>
        <v/>
      </c>
      <c r="J40" s="104">
        <f t="shared" si="16"/>
        <v>0</v>
      </c>
      <c r="K40" s="103">
        <f>K33</f>
        <v>20</v>
      </c>
      <c r="L40" s="103">
        <f>$D40*K40</f>
        <v>0</v>
      </c>
      <c r="M40" s="105" t="str">
        <f t="shared" si="17"/>
        <v/>
      </c>
    </row>
    <row r="41" spans="1:13" x14ac:dyDescent="0.2">
      <c r="A41" s="98">
        <f t="shared" si="0"/>
        <v>41</v>
      </c>
      <c r="B41" s="147"/>
      <c r="C41" s="68" t="s">
        <v>263</v>
      </c>
      <c r="E41" s="103"/>
      <c r="F41" s="103"/>
      <c r="G41" s="103">
        <f>SUM(G38:G40)</f>
        <v>2346</v>
      </c>
      <c r="H41" s="103">
        <f>SUM(H38:H40)</f>
        <v>2392.92</v>
      </c>
      <c r="I41" s="100">
        <f t="shared" si="2"/>
        <v>1.02</v>
      </c>
      <c r="L41" s="103">
        <f>SUM(L38:L40)</f>
        <v>2300</v>
      </c>
      <c r="M41" s="105">
        <f t="shared" ref="M41" si="18">H41/L41</f>
        <v>1.0404</v>
      </c>
    </row>
    <row r="42" spans="1:13" x14ac:dyDescent="0.2">
      <c r="A42" s="98">
        <f t="shared" si="0"/>
        <v>42</v>
      </c>
      <c r="B42" s="147"/>
      <c r="C42" s="68" t="s">
        <v>264</v>
      </c>
      <c r="I42" s="100">
        <f>I36</f>
        <v>1.277684210526316</v>
      </c>
      <c r="M42" s="105"/>
    </row>
    <row r="43" spans="1:13" x14ac:dyDescent="0.2">
      <c r="A43" s="98">
        <f t="shared" si="0"/>
        <v>43</v>
      </c>
      <c r="B43" s="147"/>
      <c r="C43" s="68" t="s">
        <v>265</v>
      </c>
      <c r="I43" s="100">
        <f>I41*I42</f>
        <v>1.3032378947368424</v>
      </c>
      <c r="J43" s="112" t="s">
        <v>266</v>
      </c>
      <c r="M43" s="105">
        <f>M41/M34</f>
        <v>0.81428571428571439</v>
      </c>
    </row>
    <row r="44" spans="1:13" x14ac:dyDescent="0.2">
      <c r="A44" s="98">
        <f t="shared" si="0"/>
        <v>44</v>
      </c>
      <c r="M44" s="105"/>
    </row>
    <row r="45" spans="1:13" x14ac:dyDescent="0.2">
      <c r="A45" s="98">
        <f t="shared" si="0"/>
        <v>45</v>
      </c>
      <c r="B45" s="147">
        <v>2001</v>
      </c>
      <c r="C45" s="68" t="s">
        <v>260</v>
      </c>
      <c r="D45" s="98">
        <v>23.802471000000001</v>
      </c>
      <c r="E45" s="103">
        <f>F38</f>
        <v>10.404</v>
      </c>
      <c r="F45" s="103">
        <v>10.612080000000001</v>
      </c>
      <c r="G45" s="103">
        <f>$D45*E45</f>
        <v>247.64090828400001</v>
      </c>
      <c r="H45" s="103">
        <f t="shared" ref="H45:H47" si="19">$D45*F45</f>
        <v>252.59372644968002</v>
      </c>
      <c r="I45" s="100">
        <f t="shared" si="2"/>
        <v>1.02</v>
      </c>
      <c r="J45" s="104">
        <f>D45/SUM($D$45:$D$47)</f>
        <v>0.11764705882352938</v>
      </c>
      <c r="K45" s="103">
        <f>K38</f>
        <v>10</v>
      </c>
      <c r="L45" s="103">
        <f>$D45*K45</f>
        <v>238.02471</v>
      </c>
      <c r="M45" s="105">
        <f>H45/L45</f>
        <v>1.0612080000000002</v>
      </c>
    </row>
    <row r="46" spans="1:13" x14ac:dyDescent="0.2">
      <c r="A46" s="98">
        <f t="shared" si="0"/>
        <v>46</v>
      </c>
      <c r="B46" s="147"/>
      <c r="C46" s="68" t="s">
        <v>261</v>
      </c>
      <c r="D46" s="98">
        <v>119.01235500000003</v>
      </c>
      <c r="E46" s="103">
        <f>F39</f>
        <v>6.0343199999999992</v>
      </c>
      <c r="F46" s="103">
        <v>6.1550063999999995</v>
      </c>
      <c r="G46" s="103">
        <f>$D46*E46</f>
        <v>718.15863402360003</v>
      </c>
      <c r="H46" s="103">
        <f t="shared" si="19"/>
        <v>732.52180670407211</v>
      </c>
      <c r="I46" s="100">
        <f t="shared" si="2"/>
        <v>1.02</v>
      </c>
      <c r="J46" s="104">
        <f t="shared" ref="J46:J47" si="20">D46/SUM($D$45:$D$47)</f>
        <v>0.58823529411764708</v>
      </c>
      <c r="K46" s="103">
        <f>K39</f>
        <v>7</v>
      </c>
      <c r="L46" s="103">
        <f>$D46*K46</f>
        <v>833.08648500000015</v>
      </c>
      <c r="M46" s="105">
        <f t="shared" ref="M46:M48" si="21">H46/L46</f>
        <v>0.87928662857142859</v>
      </c>
    </row>
    <row r="47" spans="1:13" x14ac:dyDescent="0.2">
      <c r="A47" s="98">
        <f t="shared" si="0"/>
        <v>47</v>
      </c>
      <c r="B47" s="147"/>
      <c r="C47" s="68" t="s">
        <v>262</v>
      </c>
      <c r="D47" s="98">
        <v>59.506177500000014</v>
      </c>
      <c r="E47" s="103">
        <f>F40</f>
        <v>33.2928</v>
      </c>
      <c r="F47" s="103">
        <v>33.958655999999998</v>
      </c>
      <c r="G47" s="103">
        <f>$D47*E47</f>
        <v>1981.1272662720005</v>
      </c>
      <c r="H47" s="103">
        <f t="shared" si="19"/>
        <v>2020.7498115974404</v>
      </c>
      <c r="I47" s="100">
        <f t="shared" si="2"/>
        <v>1.02</v>
      </c>
      <c r="J47" s="104">
        <f t="shared" si="20"/>
        <v>0.29411764705882354</v>
      </c>
      <c r="K47" s="103">
        <f>K40</f>
        <v>20</v>
      </c>
      <c r="L47" s="103">
        <f>$D47*K47</f>
        <v>1190.1235500000003</v>
      </c>
      <c r="M47" s="105">
        <f t="shared" si="21"/>
        <v>1.6979328</v>
      </c>
    </row>
    <row r="48" spans="1:13" x14ac:dyDescent="0.2">
      <c r="A48" s="98">
        <f t="shared" si="0"/>
        <v>48</v>
      </c>
      <c r="B48" s="147"/>
      <c r="C48" s="68" t="s">
        <v>263</v>
      </c>
      <c r="E48" s="103"/>
      <c r="F48" s="103"/>
      <c r="G48" s="103">
        <f>SUM(G45:G47)</f>
        <v>2946.9268085796007</v>
      </c>
      <c r="H48" s="103">
        <f>SUM(H45:H47)</f>
        <v>3005.8653447511924</v>
      </c>
      <c r="I48" s="100">
        <f t="shared" si="2"/>
        <v>1.02</v>
      </c>
      <c r="L48" s="103">
        <f>SUM(L45:L47)</f>
        <v>2261.2347450000007</v>
      </c>
      <c r="M48" s="105">
        <f t="shared" si="21"/>
        <v>1.3293026526315788</v>
      </c>
    </row>
    <row r="49" spans="1:13" x14ac:dyDescent="0.2">
      <c r="A49" s="98">
        <f t="shared" si="0"/>
        <v>49</v>
      </c>
      <c r="B49" s="147"/>
      <c r="C49" s="68" t="s">
        <v>264</v>
      </c>
      <c r="I49" s="100">
        <f>I43</f>
        <v>1.3032378947368424</v>
      </c>
    </row>
    <row r="50" spans="1:13" x14ac:dyDescent="0.2">
      <c r="A50" s="98">
        <f t="shared" si="0"/>
        <v>50</v>
      </c>
      <c r="B50" s="147"/>
      <c r="C50" s="68" t="s">
        <v>265</v>
      </c>
      <c r="I50" s="100">
        <f>I48*I49</f>
        <v>1.3293026526315792</v>
      </c>
      <c r="J50" s="112" t="s">
        <v>266</v>
      </c>
      <c r="M50" s="105">
        <f>M48/M41</f>
        <v>1.2776842105263155</v>
      </c>
    </row>
    <row r="51" spans="1:13" x14ac:dyDescent="0.2">
      <c r="H51" s="105"/>
    </row>
    <row r="72" spans="3:3" x14ac:dyDescent="0.2">
      <c r="C72" s="68" t="s">
        <v>267</v>
      </c>
    </row>
  </sheetData>
  <mergeCells count="8">
    <mergeCell ref="B38:B43"/>
    <mergeCell ref="B45:B50"/>
    <mergeCell ref="C4:H4"/>
    <mergeCell ref="K4:M4"/>
    <mergeCell ref="B10:B15"/>
    <mergeCell ref="B17:B22"/>
    <mergeCell ref="B24:B29"/>
    <mergeCell ref="B31:B36"/>
  </mergeCells>
  <printOptions gridLines="1"/>
  <pageMargins left="0.75" right="0.75" top="1" bottom="1" header="0.5" footer="0.5"/>
  <pageSetup scale="49" orientation="portrait" horizontalDpi="4294967295" verticalDpi="4294967295" r:id="rId1"/>
  <headerFooter alignWithMargins="0">
    <oddFooter>&amp;L&amp;Z&amp;F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Ex1 Index Calc</vt:lpstr>
      <vt:lpstr>Ex1 R16</vt:lpstr>
      <vt:lpstr>Ex2 Index Calc</vt:lpstr>
      <vt:lpstr>Ex2 R16</vt:lpstr>
      <vt:lpstr>Ex3 Index Calc</vt:lpstr>
      <vt:lpstr>Ex3 R16</vt:lpstr>
      <vt:lpstr>Ex4 Index Calc</vt:lpstr>
      <vt:lpstr>Ex4 R16</vt:lpstr>
      <vt:lpstr>Ex5 Index Calc</vt:lpstr>
      <vt:lpstr>Ex5 R16</vt:lpstr>
      <vt:lpstr>Ex6 Index Calc</vt:lpstr>
      <vt:lpstr>Ex6 R16</vt:lpstr>
      <vt:lpstr>Ex6 AltSteps</vt:lpstr>
      <vt:lpstr>PPIIndexes</vt:lpstr>
      <vt:lpstr>'Ex1 Index Calc'!Print_Area</vt:lpstr>
    </vt:vector>
  </TitlesOfParts>
  <Company>LIFO-PRO,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Richardson</dc:creator>
  <cp:lastModifiedBy>Bob Dell Right</cp:lastModifiedBy>
  <cp:lastPrinted>2015-10-18T19:11:34Z</cp:lastPrinted>
  <dcterms:created xsi:type="dcterms:W3CDTF">2004-05-07T15:47:14Z</dcterms:created>
  <dcterms:modified xsi:type="dcterms:W3CDTF">2018-09-15T21:27:27Z</dcterms:modified>
</cp:coreProperties>
</file>